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isk Google\004_ZAKAZKY\000_REALIZACE\1813_KH_Hala\3_VYKRESY\DAVID\"/>
    </mc:Choice>
  </mc:AlternateContent>
  <xr:revisionPtr revIDLastSave="0" documentId="12_ncr:500000_{DA8E0C7F-CC2F-4BAE-8381-ABBB9FD88322}" xr6:coauthVersionLast="33" xr6:coauthVersionMax="33" xr10:uidLastSave="{00000000-0000-0000-0000-000000000000}"/>
  <bookViews>
    <workbookView xWindow="0" yWindow="0" windowWidth="28800" windowHeight="1192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List1!$A$1:$K$155</definedName>
  </definedNames>
  <calcPr calcId="179017"/>
</workbook>
</file>

<file path=xl/calcChain.xml><?xml version="1.0" encoding="utf-8"?>
<calcChain xmlns="http://schemas.openxmlformats.org/spreadsheetml/2006/main">
  <c r="C45" i="1" l="1"/>
  <c r="C53" i="1"/>
  <c r="C51" i="1"/>
  <c r="C49" i="1"/>
  <c r="C47" i="1"/>
  <c r="G66" i="1" l="1"/>
  <c r="G67" i="1"/>
  <c r="G68" i="1"/>
  <c r="G69" i="1"/>
  <c r="G70" i="1"/>
  <c r="G71" i="1"/>
  <c r="G72" i="1"/>
  <c r="G73" i="1"/>
  <c r="G74" i="1"/>
  <c r="G75" i="1"/>
  <c r="G76" i="1"/>
  <c r="G78" i="1"/>
  <c r="G79" i="1"/>
  <c r="G80" i="1"/>
  <c r="G81" i="1"/>
  <c r="G82" i="1"/>
  <c r="G83" i="1"/>
  <c r="G84" i="1"/>
  <c r="G85" i="1"/>
  <c r="G86" i="1"/>
  <c r="G87" i="1"/>
  <c r="G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0" i="1"/>
  <c r="N81" i="1"/>
  <c r="N82" i="1"/>
  <c r="N83" i="1"/>
  <c r="N84" i="1"/>
  <c r="N85" i="1"/>
  <c r="N86" i="1"/>
  <c r="N87" i="1"/>
  <c r="N65" i="1"/>
  <c r="M77" i="1"/>
  <c r="F77" i="1" s="1"/>
  <c r="M75" i="1"/>
  <c r="F87" i="1"/>
  <c r="F86" i="1"/>
  <c r="F85" i="1"/>
  <c r="F84" i="1"/>
  <c r="F83" i="1"/>
  <c r="F82" i="1"/>
  <c r="F81" i="1"/>
  <c r="F80" i="1"/>
  <c r="F79" i="1"/>
  <c r="F78" i="1"/>
  <c r="F76" i="1"/>
  <c r="F75" i="1"/>
  <c r="F74" i="1"/>
  <c r="F73" i="1"/>
  <c r="F72" i="1"/>
  <c r="F71" i="1"/>
  <c r="F70" i="1"/>
  <c r="F69" i="1"/>
  <c r="F68" i="1"/>
  <c r="F67" i="1"/>
  <c r="F66" i="1"/>
  <c r="F65" i="1"/>
  <c r="N77" i="1" l="1"/>
  <c r="N88" i="1" s="1"/>
  <c r="G77" i="1"/>
  <c r="G88" i="1"/>
  <c r="E88" i="1"/>
  <c r="D88" i="1"/>
  <c r="C88" i="1"/>
  <c r="B88" i="1"/>
  <c r="C34" i="1" l="1"/>
  <c r="D34" i="1" s="1"/>
  <c r="C33" i="1"/>
  <c r="D13" i="1"/>
  <c r="D12" i="1"/>
  <c r="D11" i="1"/>
  <c r="C13" i="1"/>
  <c r="C12" i="1"/>
  <c r="C11" i="1"/>
  <c r="D23" i="1"/>
  <c r="F155" i="1" l="1"/>
  <c r="K47" i="1" l="1"/>
  <c r="F47" i="1"/>
  <c r="E47" i="1"/>
  <c r="J131" i="1" l="1"/>
  <c r="K131" i="1" s="1"/>
  <c r="J124" i="1"/>
  <c r="K124" i="1" s="1"/>
  <c r="J103" i="1"/>
  <c r="K103" i="1" s="1"/>
  <c r="F120" i="1"/>
  <c r="D113" i="1"/>
  <c r="J126" i="1"/>
  <c r="K126" i="1" s="1"/>
  <c r="J125" i="1"/>
  <c r="K125" i="1" s="1"/>
  <c r="J123" i="1"/>
  <c r="K123" i="1" s="1"/>
  <c r="J122" i="1"/>
  <c r="K122" i="1" s="1"/>
  <c r="E120" i="1"/>
  <c r="J118" i="1"/>
  <c r="K118" i="1" s="1"/>
  <c r="J116" i="1"/>
  <c r="K116" i="1" s="1"/>
  <c r="J115" i="1"/>
  <c r="K115" i="1" s="1"/>
  <c r="J111" i="1"/>
  <c r="K111" i="1" s="1"/>
  <c r="J133" i="1"/>
  <c r="K133" i="1" s="1"/>
  <c r="J132" i="1"/>
  <c r="K132" i="1" s="1"/>
  <c r="J130" i="1"/>
  <c r="K130" i="1" s="1"/>
  <c r="J129" i="1"/>
  <c r="K129" i="1" s="1"/>
  <c r="J109" i="1"/>
  <c r="K109" i="1" s="1"/>
  <c r="J108" i="1"/>
  <c r="K108" i="1" s="1"/>
  <c r="J101" i="1"/>
  <c r="J102" i="1"/>
  <c r="K102" i="1" s="1"/>
  <c r="J105" i="1"/>
  <c r="J104" i="1"/>
  <c r="E99" i="1"/>
  <c r="F99" i="1"/>
  <c r="K51" i="1" l="1"/>
  <c r="F51" i="1"/>
  <c r="E51" i="1"/>
  <c r="K105" i="1"/>
  <c r="K104" i="1"/>
  <c r="K101" i="1"/>
  <c r="F127" i="1"/>
  <c r="E127" i="1"/>
  <c r="F113" i="1"/>
  <c r="E113" i="1"/>
  <c r="F106" i="1"/>
  <c r="E106" i="1"/>
  <c r="K53" i="1"/>
  <c r="K49" i="1"/>
  <c r="K45" i="1"/>
  <c r="F49" i="1"/>
  <c r="E49" i="1"/>
  <c r="E53" i="1"/>
  <c r="F53" i="1"/>
  <c r="F45" i="1"/>
  <c r="E45" i="1"/>
  <c r="F34" i="1"/>
  <c r="E34" i="1"/>
  <c r="F33" i="1"/>
  <c r="E33" i="1"/>
  <c r="F23" i="1"/>
  <c r="E23" i="1"/>
  <c r="F12" i="1"/>
  <c r="F13" i="1"/>
  <c r="F11" i="1"/>
  <c r="E12" i="1"/>
  <c r="E13" i="1"/>
  <c r="E11" i="1"/>
  <c r="E24" i="1" l="1"/>
  <c r="F24" i="1"/>
  <c r="E36" i="1"/>
  <c r="K55" i="1"/>
  <c r="K57" i="1" s="1"/>
  <c r="F36" i="1"/>
  <c r="E134" i="1"/>
  <c r="K134" i="1"/>
  <c r="F134" i="1"/>
  <c r="F14" i="1"/>
  <c r="F55" i="1"/>
  <c r="E55" i="1"/>
  <c r="E14" i="1"/>
</calcChain>
</file>

<file path=xl/sharedStrings.xml><?xml version="1.0" encoding="utf-8"?>
<sst xmlns="http://schemas.openxmlformats.org/spreadsheetml/2006/main" count="244" uniqueCount="124">
  <si>
    <t>Prvek</t>
  </si>
  <si>
    <t>ks</t>
  </si>
  <si>
    <t>Beton [m3/ks]</t>
  </si>
  <si>
    <t>Ocel bet. [kg/ks]</t>
  </si>
  <si>
    <t>Beton celkem [m3]</t>
  </si>
  <si>
    <t>Ocel bet. celkem [kg]</t>
  </si>
  <si>
    <t>Zabudované prvky</t>
  </si>
  <si>
    <t>Délka [m]</t>
  </si>
  <si>
    <t>m [kg/ks]</t>
  </si>
  <si>
    <t>m celkem [kg]</t>
  </si>
  <si>
    <t>Výkaz materiálu</t>
  </si>
  <si>
    <t>Areál "Klimeška" Kutná Hora</t>
  </si>
  <si>
    <t>Akce:</t>
  </si>
  <si>
    <t>Část:</t>
  </si>
  <si>
    <t>PILOTY</t>
  </si>
  <si>
    <t>BETON:</t>
  </si>
  <si>
    <t>OCEL (BET.):</t>
  </si>
  <si>
    <t>C30/37 XC2, XA2, XF2</t>
  </si>
  <si>
    <t>B500B</t>
  </si>
  <si>
    <t>CELKEM:</t>
  </si>
  <si>
    <t>KALICHY</t>
  </si>
  <si>
    <t>ZD</t>
  </si>
  <si>
    <t>PODKLADNÍ BETON</t>
  </si>
  <si>
    <t>OCEL (KONSTR.):</t>
  </si>
  <si>
    <t>S235</t>
  </si>
  <si>
    <t>M22+ZÁVITOVÉ POUZDRO</t>
  </si>
  <si>
    <t>P10-100</t>
  </si>
  <si>
    <t>CELKEM [kg]:</t>
  </si>
  <si>
    <t>ZÁKLADOVÉ PRAHY</t>
  </si>
  <si>
    <t>Délka [m/ks]</t>
  </si>
  <si>
    <t>SLOUPY</t>
  </si>
  <si>
    <t>SPOJOVACÍ MATERIÁL:</t>
  </si>
  <si>
    <t>Sportovní hala - střední trakt</t>
  </si>
  <si>
    <t>P2</t>
  </si>
  <si>
    <t>C30/37 XC1 (PODKLADNÍ BETON C16/20)</t>
  </si>
  <si>
    <t>KARI síť:</t>
  </si>
  <si>
    <t>KD 37</t>
  </si>
  <si>
    <t>C35/45 XC3</t>
  </si>
  <si>
    <t>S1</t>
  </si>
  <si>
    <t>S1.1</t>
  </si>
  <si>
    <t>S1.2</t>
  </si>
  <si>
    <t>S1.3</t>
  </si>
  <si>
    <t>K3: P10-100/130</t>
  </si>
  <si>
    <t>K4: P10-80/100</t>
  </si>
  <si>
    <t>K5: -</t>
  </si>
  <si>
    <t>K6: P20-300/400</t>
  </si>
  <si>
    <t>K7: P10-100/210</t>
  </si>
  <si>
    <t>K1: -</t>
  </si>
  <si>
    <t>K2: -</t>
  </si>
  <si>
    <t>V 1sloupu
KS</t>
  </si>
  <si>
    <t>S1.4</t>
  </si>
  <si>
    <t>K5: P10-200/200</t>
  </si>
  <si>
    <t>ZP01</t>
  </si>
  <si>
    <t>ZP02</t>
  </si>
  <si>
    <t>ZP03</t>
  </si>
  <si>
    <t>ZP03a</t>
  </si>
  <si>
    <t>ZP04</t>
  </si>
  <si>
    <t>DPS - 06/2018</t>
  </si>
  <si>
    <t>Konstrukční řešení</t>
  </si>
  <si>
    <t>-</t>
  </si>
  <si>
    <t>Průřez</t>
  </si>
  <si>
    <t>Jednotková hmotnost</t>
  </si>
  <si>
    <t>Délka</t>
  </si>
  <si>
    <t>Hmotnost</t>
  </si>
  <si>
    <t>Objemová hmotnost</t>
  </si>
  <si>
    <t>Objem</t>
  </si>
  <si>
    <t>[kg/m]</t>
  </si>
  <si>
    <t>[m]</t>
  </si>
  <si>
    <t>[kg]</t>
  </si>
  <si>
    <t>[kg/m3]</t>
  </si>
  <si>
    <t>[m3]</t>
  </si>
  <si>
    <t xml:space="preserve"> HEA160</t>
  </si>
  <si>
    <t xml:space="preserve"> HEA180</t>
  </si>
  <si>
    <t xml:space="preserve"> RO 101.6X4</t>
  </si>
  <si>
    <t xml:space="preserve"> RO 76.1X4</t>
  </si>
  <si>
    <t xml:space="preserve"> IPE 180</t>
  </si>
  <si>
    <t xml:space="preserve"> RO 88.9X4</t>
  </si>
  <si>
    <t xml:space="preserve"> RD 14</t>
  </si>
  <si>
    <t xml:space="preserve"> RD 8</t>
  </si>
  <si>
    <t xml:space="preserve"> MSRR 70.0x4.0</t>
  </si>
  <si>
    <t xml:space="preserve"> CFCHS 88.9X6</t>
  </si>
  <si>
    <t xml:space="preserve"> RO 133X8</t>
  </si>
  <si>
    <t xml:space="preserve"> RO 108X8</t>
  </si>
  <si>
    <t xml:space="preserve"> SHS 60/60/6.3</t>
  </si>
  <si>
    <t>OCELOVÁ STŘECHA</t>
  </si>
  <si>
    <t>ZÁKLADOVÁ DESKA+PODKLADNÍ BETON</t>
  </si>
  <si>
    <t>K4</t>
  </si>
  <si>
    <t>P5</t>
  </si>
  <si>
    <t>P7</t>
  </si>
  <si>
    <t>C30/37 XC1</t>
  </si>
  <si>
    <t>OBVODOVÉ A STĚNOVÉ PANELY</t>
  </si>
  <si>
    <t>OP01</t>
  </si>
  <si>
    <t>OP02</t>
  </si>
  <si>
    <t>OP03</t>
  </si>
  <si>
    <t>OP04</t>
  </si>
  <si>
    <t>OP04a</t>
  </si>
  <si>
    <t>OP05</t>
  </si>
  <si>
    <t>OP06</t>
  </si>
  <si>
    <t>OP07</t>
  </si>
  <si>
    <t>OP08</t>
  </si>
  <si>
    <t>OP09</t>
  </si>
  <si>
    <t>OP10</t>
  </si>
  <si>
    <t>Pohled</t>
  </si>
  <si>
    <t xml:space="preserve">severní </t>
  </si>
  <si>
    <t>západní</t>
  </si>
  <si>
    <t xml:space="preserve">východní </t>
  </si>
  <si>
    <t xml:space="preserve">jížní </t>
  </si>
  <si>
    <t>OP11</t>
  </si>
  <si>
    <t>OP12</t>
  </si>
  <si>
    <t>OP13</t>
  </si>
  <si>
    <t>OP14</t>
  </si>
  <si>
    <t>OP15</t>
  </si>
  <si>
    <t>OP16</t>
  </si>
  <si>
    <t>OP17</t>
  </si>
  <si>
    <t>W1</t>
  </si>
  <si>
    <t>W2</t>
  </si>
  <si>
    <t>W3</t>
  </si>
  <si>
    <t>OP09a</t>
  </si>
  <si>
    <t>OP10a</t>
  </si>
  <si>
    <t>V betonu 1KS</t>
  </si>
  <si>
    <t>Hmotnost betonářské výztuže pro obvodové a stěnové panely celkem 12 877,7 kg</t>
  </si>
  <si>
    <t>plocha panelu</t>
  </si>
  <si>
    <t>plocha penelu celkem</t>
  </si>
  <si>
    <t>Objem betonu celkem [m3]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</si>
</sst>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5B5B5B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8"/>
      <color rgb="FF5B5B5B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40" applyNumberFormat="0" applyFill="0" applyAlignment="0" applyProtection="0"/>
    <xf numFmtId="0" fontId="6" fillId="0" borderId="41" applyNumberFormat="0" applyFill="0" applyAlignment="0" applyProtection="0"/>
    <xf numFmtId="0" fontId="7" fillId="0" borderId="42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3" applyNumberFormat="0" applyAlignment="0" applyProtection="0"/>
    <xf numFmtId="0" fontId="12" fillId="6" borderId="44" applyNumberFormat="0" applyAlignment="0" applyProtection="0"/>
    <xf numFmtId="0" fontId="13" fillId="6" borderId="43" applyNumberFormat="0" applyAlignment="0" applyProtection="0"/>
    <xf numFmtId="0" fontId="14" fillId="0" borderId="45" applyNumberFormat="0" applyFill="0" applyAlignment="0" applyProtection="0"/>
    <xf numFmtId="0" fontId="15" fillId="7" borderId="46" applyNumberFormat="0" applyAlignment="0" applyProtection="0"/>
    <xf numFmtId="0" fontId="16" fillId="0" borderId="0" applyNumberFormat="0" applyFill="0" applyBorder="0" applyAlignment="0" applyProtection="0"/>
    <xf numFmtId="0" fontId="3" fillId="8" borderId="47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48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5" xfId="0" applyFill="1" applyBorder="1"/>
    <xf numFmtId="0" fontId="2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0" fillId="0" borderId="2" xfId="0" applyFill="1" applyBorder="1"/>
    <xf numFmtId="0" fontId="2" fillId="0" borderId="3" xfId="0" applyFont="1" applyFill="1" applyBorder="1"/>
    <xf numFmtId="0" fontId="0" fillId="0" borderId="3" xfId="0" applyFill="1" applyBorder="1"/>
    <xf numFmtId="1" fontId="0" fillId="0" borderId="3" xfId="0" applyNumberFormat="1" applyFill="1" applyBorder="1"/>
    <xf numFmtId="2" fontId="0" fillId="0" borderId="3" xfId="0" applyNumberFormat="1" applyFill="1" applyBorder="1"/>
    <xf numFmtId="0" fontId="0" fillId="0" borderId="4" xfId="0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1" fontId="0" fillId="0" borderId="22" xfId="0" applyNumberFormat="1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wrapText="1"/>
    </xf>
    <xf numFmtId="1" fontId="0" fillId="0" borderId="15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36" xfId="0" applyNumberFormat="1" applyFill="1" applyBorder="1" applyAlignment="1">
      <alignment horizontal="center"/>
    </xf>
    <xf numFmtId="1" fontId="0" fillId="0" borderId="37" xfId="0" applyNumberFormat="1" applyFill="1" applyBorder="1" applyAlignment="1">
      <alignment horizontal="center"/>
    </xf>
    <xf numFmtId="2" fontId="0" fillId="0" borderId="36" xfId="0" applyNumberFormat="1" applyFill="1" applyBorder="1" applyAlignment="1">
      <alignment horizontal="center"/>
    </xf>
    <xf numFmtId="164" fontId="0" fillId="0" borderId="37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1" fontId="0" fillId="0" borderId="35" xfId="0" applyNumberFormat="1" applyFill="1" applyBorder="1" applyAlignment="1">
      <alignment horizontal="center"/>
    </xf>
    <xf numFmtId="2" fontId="0" fillId="0" borderId="35" xfId="0" applyNumberForma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/>
    <xf numFmtId="0" fontId="20" fillId="0" borderId="51" xfId="0" applyFont="1" applyFill="1" applyBorder="1" applyAlignment="1">
      <alignment vertical="top" wrapText="1"/>
    </xf>
    <xf numFmtId="1" fontId="0" fillId="0" borderId="3" xfId="0" applyNumberFormat="1" applyBorder="1"/>
    <xf numFmtId="3" fontId="20" fillId="0" borderId="49" xfId="0" applyNumberFormat="1" applyFont="1" applyFill="1" applyBorder="1" applyAlignment="1">
      <alignment horizontal="center" vertical="center" wrapText="1"/>
    </xf>
    <xf numFmtId="0" fontId="0" fillId="0" borderId="3" xfId="0" applyBorder="1"/>
    <xf numFmtId="2" fontId="20" fillId="0" borderId="49" xfId="0" applyNumberFormat="1" applyFont="1" applyFill="1" applyBorder="1" applyAlignment="1">
      <alignment horizontal="center" vertical="center" wrapText="1"/>
    </xf>
    <xf numFmtId="0" fontId="19" fillId="0" borderId="50" xfId="0" applyFont="1" applyFill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center" vertical="center" wrapText="1"/>
    </xf>
    <xf numFmtId="2" fontId="0" fillId="0" borderId="3" xfId="0" applyNumberFormat="1" applyBorder="1"/>
    <xf numFmtId="0" fontId="0" fillId="0" borderId="0" xfId="0"/>
    <xf numFmtId="0" fontId="0" fillId="0" borderId="0" xfId="0" applyFont="1"/>
    <xf numFmtId="3" fontId="0" fillId="0" borderId="0" xfId="0" applyNumberFormat="1" applyFont="1" applyAlignment="1">
      <alignment horizontal="center" vertical="center"/>
    </xf>
    <xf numFmtId="0" fontId="22" fillId="0" borderId="53" xfId="0" applyFont="1" applyFill="1" applyBorder="1" applyAlignment="1">
      <alignment horizontal="center" vertical="center" wrapText="1"/>
    </xf>
    <xf numFmtId="0" fontId="22" fillId="0" borderId="54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center" wrapText="1"/>
    </xf>
    <xf numFmtId="0" fontId="21" fillId="0" borderId="57" xfId="0" applyFont="1" applyFill="1" applyBorder="1" applyAlignment="1">
      <alignment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21" fillId="0" borderId="59" xfId="0" applyFont="1" applyFill="1" applyBorder="1" applyAlignment="1">
      <alignment vertical="center" wrapText="1"/>
    </xf>
    <xf numFmtId="0" fontId="20" fillId="0" borderId="60" xfId="0" applyFont="1" applyFill="1" applyBorder="1" applyAlignment="1">
      <alignment horizontal="center" vertical="center" wrapText="1"/>
    </xf>
    <xf numFmtId="2" fontId="20" fillId="0" borderId="60" xfId="0" applyNumberFormat="1" applyFont="1" applyFill="1" applyBorder="1" applyAlignment="1">
      <alignment horizontal="center" vertical="center" wrapText="1"/>
    </xf>
    <xf numFmtId="3" fontId="20" fillId="0" borderId="60" xfId="0" applyNumberFormat="1" applyFont="1" applyFill="1" applyBorder="1" applyAlignment="1">
      <alignment horizontal="center" vertical="center" wrapText="1"/>
    </xf>
    <xf numFmtId="0" fontId="20" fillId="0" borderId="6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2" fillId="0" borderId="8" xfId="0" applyFont="1" applyFill="1" applyBorder="1"/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7" xfId="0" applyFill="1" applyBorder="1"/>
    <xf numFmtId="1" fontId="0" fillId="0" borderId="8" xfId="0" applyNumberFormat="1" applyFill="1" applyBorder="1"/>
    <xf numFmtId="2" fontId="0" fillId="0" borderId="8" xfId="0" applyNumberFormat="1" applyFill="1" applyBorder="1"/>
    <xf numFmtId="0" fontId="0" fillId="0" borderId="9" xfId="0" applyFill="1" applyBorder="1"/>
    <xf numFmtId="0" fontId="0" fillId="0" borderId="16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164" fontId="0" fillId="0" borderId="25" xfId="0" applyNumberFormat="1" applyFill="1" applyBorder="1" applyAlignment="1">
      <alignment horizontal="center"/>
    </xf>
    <xf numFmtId="1" fontId="0" fillId="0" borderId="25" xfId="0" applyNumberFormat="1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1" fontId="0" fillId="0" borderId="28" xfId="0" applyNumberFormat="1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0" fillId="0" borderId="63" xfId="0" applyBorder="1"/>
    <xf numFmtId="0" fontId="0" fillId="0" borderId="21" xfId="0" applyBorder="1"/>
    <xf numFmtId="0" fontId="0" fillId="0" borderId="23" xfId="0" applyBorder="1" applyAlignment="1">
      <alignment horizontal="center" vertical="center"/>
    </xf>
    <xf numFmtId="0" fontId="0" fillId="0" borderId="16" xfId="0" applyBorder="1"/>
    <xf numFmtId="0" fontId="0" fillId="0" borderId="17" xfId="0" applyBorder="1" applyAlignment="1">
      <alignment horizontal="center" vertical="center"/>
    </xf>
    <xf numFmtId="0" fontId="0" fillId="0" borderId="16" xfId="0" applyFill="1" applyBorder="1"/>
    <xf numFmtId="0" fontId="0" fillId="0" borderId="27" xfId="0" applyBorder="1"/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7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0" fontId="23" fillId="0" borderId="0" xfId="0" applyFont="1" applyFill="1" applyBorder="1"/>
    <xf numFmtId="164" fontId="23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9" fillId="0" borderId="52" xfId="0" applyFont="1" applyFill="1" applyBorder="1" applyAlignment="1">
      <alignment horizontal="center" vertical="center" wrapText="1"/>
    </xf>
    <xf numFmtId="0" fontId="19" fillId="0" borderId="5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2" fillId="0" borderId="10" xfId="0" applyFont="1" applyFill="1" applyBorder="1" applyAlignment="1"/>
    <xf numFmtId="0" fontId="0" fillId="0" borderId="11" xfId="0" applyFill="1" applyBorder="1" applyAlignment="1"/>
    <xf numFmtId="0" fontId="0" fillId="0" borderId="12" xfId="0" applyFill="1" applyBorder="1" applyAlignment="1"/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4" fontId="0" fillId="0" borderId="18" xfId="0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1" fontId="0" fillId="0" borderId="22" xfId="0" applyNumberForma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6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164" fontId="0" fillId="0" borderId="15" xfId="0" applyNumberFormat="1" applyFill="1" applyBorder="1" applyAlignment="1">
      <alignment horizontal="center" vertical="center" wrapText="1"/>
    </xf>
    <xf numFmtId="164" fontId="0" fillId="0" borderId="28" xfId="0" applyNumberFormat="1" applyFill="1" applyBorder="1" applyAlignment="1">
      <alignment horizontal="center" vertical="center" wrapText="1"/>
    </xf>
    <xf numFmtId="164" fontId="0" fillId="0" borderId="30" xfId="0" applyNumberFormat="1" applyFill="1" applyBorder="1" applyAlignment="1">
      <alignment horizontal="center" vertical="center"/>
    </xf>
    <xf numFmtId="1" fontId="0" fillId="0" borderId="31" xfId="0" applyNumberFormat="1" applyFill="1" applyBorder="1" applyAlignment="1">
      <alignment horizontal="center" vertical="center"/>
    </xf>
    <xf numFmtId="164" fontId="0" fillId="0" borderId="31" xfId="0" applyNumberFormat="1" applyFill="1" applyBorder="1" applyAlignment="1">
      <alignment horizontal="center" vertical="center"/>
    </xf>
    <xf numFmtId="164" fontId="0" fillId="0" borderId="34" xfId="0" applyNumberFormat="1" applyFill="1" applyBorder="1" applyAlignment="1">
      <alignment horizontal="center" vertical="center"/>
    </xf>
    <xf numFmtId="164" fontId="0" fillId="0" borderId="32" xfId="0" applyNumberFormat="1" applyFill="1" applyBorder="1" applyAlignment="1">
      <alignment horizontal="center" vertical="center"/>
    </xf>
    <xf numFmtId="1" fontId="0" fillId="0" borderId="35" xfId="0" applyNumberFormat="1" applyFill="1" applyBorder="1" applyAlignment="1">
      <alignment horizontal="center" vertical="center"/>
    </xf>
    <xf numFmtId="1" fontId="0" fillId="0" borderId="33" xfId="0" applyNumberFormat="1" applyFill="1" applyBorder="1" applyAlignment="1">
      <alignment horizontal="center" vertical="center"/>
    </xf>
    <xf numFmtId="164" fontId="0" fillId="0" borderId="35" xfId="0" applyNumberFormat="1" applyFill="1" applyBorder="1" applyAlignment="1">
      <alignment horizontal="center" vertical="center"/>
    </xf>
    <xf numFmtId="164" fontId="0" fillId="0" borderId="33" xfId="0" applyNumberFormat="1" applyFill="1" applyBorder="1" applyAlignment="1">
      <alignment horizontal="center" vertical="center"/>
    </xf>
    <xf numFmtId="1" fontId="0" fillId="0" borderId="36" xfId="0" applyNumberFormat="1" applyFill="1" applyBorder="1" applyAlignment="1">
      <alignment horizontal="center" vertical="center"/>
    </xf>
    <xf numFmtId="2" fontId="0" fillId="0" borderId="35" xfId="0" applyNumberFormat="1" applyFill="1" applyBorder="1" applyAlignment="1">
      <alignment horizontal="center" vertical="center"/>
    </xf>
    <xf numFmtId="2" fontId="0" fillId="0" borderId="36" xfId="0" applyNumberFormat="1" applyFill="1" applyBorder="1" applyAlignment="1">
      <alignment horizontal="center" vertical="center"/>
    </xf>
    <xf numFmtId="164" fontId="0" fillId="0" borderId="36" xfId="0" applyNumberForma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164" fontId="0" fillId="0" borderId="39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5"/>
  <sheetViews>
    <sheetView tabSelected="1" view="pageBreakPreview" zoomScale="60" zoomScaleNormal="100" workbookViewId="0">
      <selection activeCell="V34" sqref="V34"/>
    </sheetView>
  </sheetViews>
  <sheetFormatPr defaultRowHeight="15" x14ac:dyDescent="0.25"/>
  <cols>
    <col min="1" max="1" width="14.7109375" customWidth="1"/>
    <col min="2" max="2" width="8.7109375" customWidth="1"/>
    <col min="3" max="4" width="11.5703125" customWidth="1"/>
    <col min="5" max="5" width="13.42578125" customWidth="1"/>
    <col min="6" max="6" width="12.5703125" customWidth="1"/>
    <col min="7" max="7" width="24.5703125" customWidth="1"/>
    <col min="8" max="8" width="13.7109375" style="5" customWidth="1"/>
    <col min="9" max="9" width="13.5703125" style="3" customWidth="1"/>
    <col min="10" max="10" width="12.28515625" customWidth="1"/>
    <col min="11" max="11" width="15.28515625" customWidth="1"/>
    <col min="12" max="12" width="14" customWidth="1"/>
    <col min="13" max="14" width="15.7109375" customWidth="1"/>
  </cols>
  <sheetData>
    <row r="1" spans="1:11" ht="18.75" x14ac:dyDescent="0.3">
      <c r="B1" s="1" t="s">
        <v>10</v>
      </c>
      <c r="C1" s="1"/>
      <c r="D1" s="1"/>
      <c r="E1" s="1"/>
    </row>
    <row r="2" spans="1:11" ht="18.75" x14ac:dyDescent="0.3">
      <c r="B2" s="49" t="s">
        <v>57</v>
      </c>
      <c r="C2" s="49"/>
      <c r="D2" s="49"/>
      <c r="E2" s="49"/>
    </row>
    <row r="3" spans="1:11" ht="18.75" x14ac:dyDescent="0.3">
      <c r="B3" s="1" t="s">
        <v>12</v>
      </c>
      <c r="C3" s="1" t="s">
        <v>32</v>
      </c>
      <c r="D3" s="1"/>
      <c r="E3" s="1"/>
    </row>
    <row r="4" spans="1:11" ht="18.75" x14ac:dyDescent="0.3">
      <c r="B4" s="49"/>
      <c r="C4" s="49" t="s">
        <v>11</v>
      </c>
      <c r="D4" s="49"/>
      <c r="E4" s="49"/>
    </row>
    <row r="5" spans="1:11" ht="19.5" thickBot="1" x14ac:dyDescent="0.35">
      <c r="B5" s="49" t="s">
        <v>13</v>
      </c>
      <c r="C5" s="49" t="s">
        <v>58</v>
      </c>
      <c r="D5" s="49"/>
      <c r="E5" s="49"/>
    </row>
    <row r="6" spans="1:11" ht="18.75" x14ac:dyDescent="0.3">
      <c r="A6" s="15"/>
      <c r="B6" s="16" t="s">
        <v>15</v>
      </c>
      <c r="C6" s="16"/>
      <c r="D6" s="16" t="s">
        <v>17</v>
      </c>
      <c r="E6" s="16"/>
      <c r="F6" s="17"/>
      <c r="G6" s="17"/>
      <c r="H6" s="18"/>
      <c r="I6" s="19"/>
      <c r="J6" s="17"/>
      <c r="K6" s="20"/>
    </row>
    <row r="7" spans="1:11" ht="19.5" thickBot="1" x14ac:dyDescent="0.35">
      <c r="A7" s="86"/>
      <c r="B7" s="77" t="s">
        <v>16</v>
      </c>
      <c r="C7" s="77"/>
      <c r="D7" s="77" t="s">
        <v>18</v>
      </c>
      <c r="E7" s="77"/>
      <c r="F7" s="78"/>
      <c r="G7" s="78"/>
      <c r="H7" s="87"/>
      <c r="I7" s="88"/>
      <c r="J7" s="78"/>
      <c r="K7" s="89"/>
    </row>
    <row r="8" spans="1:11" ht="19.5" thickBot="1" x14ac:dyDescent="0.35">
      <c r="A8" s="140" t="s">
        <v>14</v>
      </c>
      <c r="B8" s="141"/>
      <c r="C8" s="141"/>
      <c r="D8" s="141"/>
      <c r="E8" s="141"/>
      <c r="F8" s="141"/>
      <c r="G8" s="141"/>
      <c r="H8" s="141"/>
      <c r="I8" s="141"/>
      <c r="J8" s="141"/>
      <c r="K8" s="142"/>
    </row>
    <row r="9" spans="1:11" ht="15.75" thickBot="1" x14ac:dyDescent="0.3">
      <c r="A9" s="143" t="s">
        <v>0</v>
      </c>
      <c r="B9" s="143" t="s">
        <v>1</v>
      </c>
      <c r="C9" s="145" t="s">
        <v>2</v>
      </c>
      <c r="D9" s="145" t="s">
        <v>3</v>
      </c>
      <c r="E9" s="145" t="s">
        <v>4</v>
      </c>
      <c r="F9" s="145" t="s">
        <v>5</v>
      </c>
      <c r="G9" s="134" t="s">
        <v>6</v>
      </c>
      <c r="H9" s="135"/>
      <c r="I9" s="135"/>
      <c r="J9" s="135"/>
      <c r="K9" s="136"/>
    </row>
    <row r="10" spans="1:11" ht="15.75" thickBot="1" x14ac:dyDescent="0.3">
      <c r="A10" s="144"/>
      <c r="B10" s="144"/>
      <c r="C10" s="146"/>
      <c r="D10" s="146"/>
      <c r="E10" s="146"/>
      <c r="F10" s="146"/>
      <c r="G10" s="13" t="s">
        <v>0</v>
      </c>
      <c r="H10" s="36" t="s">
        <v>1</v>
      </c>
      <c r="I10" s="14" t="s">
        <v>7</v>
      </c>
      <c r="J10" s="13" t="s">
        <v>8</v>
      </c>
      <c r="K10" s="13" t="s">
        <v>9</v>
      </c>
    </row>
    <row r="11" spans="1:11" x14ac:dyDescent="0.25">
      <c r="A11" s="83" t="s">
        <v>33</v>
      </c>
      <c r="B11" s="84">
        <v>8</v>
      </c>
      <c r="C11" s="23">
        <f>0.9*0.9*3.14/4*12</f>
        <v>7.6302000000000003</v>
      </c>
      <c r="D11" s="23">
        <f>2488/8</f>
        <v>311</v>
      </c>
      <c r="E11" s="84">
        <f>B11*C11</f>
        <v>61.041600000000003</v>
      </c>
      <c r="F11" s="84">
        <f>B11*D11</f>
        <v>2488</v>
      </c>
      <c r="G11" s="84"/>
      <c r="H11" s="24"/>
      <c r="I11" s="25"/>
      <c r="J11" s="84"/>
      <c r="K11" s="85"/>
    </row>
    <row r="12" spans="1:11" x14ac:dyDescent="0.25">
      <c r="A12" s="90" t="s">
        <v>87</v>
      </c>
      <c r="B12" s="91">
        <v>7</v>
      </c>
      <c r="C12" s="29">
        <f>0.9*0.9*3.14/4*14</f>
        <v>8.9019000000000013</v>
      </c>
      <c r="D12" s="29">
        <f>2546/7</f>
        <v>363.71428571428572</v>
      </c>
      <c r="E12" s="91">
        <f t="shared" ref="E12:E13" si="0">B12*C12</f>
        <v>62.313300000000012</v>
      </c>
      <c r="F12" s="91">
        <f t="shared" ref="F12:F13" si="1">B12*D12</f>
        <v>2546</v>
      </c>
      <c r="G12" s="91"/>
      <c r="H12" s="28"/>
      <c r="I12" s="37"/>
      <c r="J12" s="91"/>
      <c r="K12" s="92"/>
    </row>
    <row r="13" spans="1:11" ht="15.75" thickBot="1" x14ac:dyDescent="0.3">
      <c r="A13" s="90" t="s">
        <v>88</v>
      </c>
      <c r="B13" s="91">
        <v>21</v>
      </c>
      <c r="C13" s="29">
        <f>0.9*0.9*3.14/4*6</f>
        <v>3.8151000000000002</v>
      </c>
      <c r="D13" s="29">
        <f>3437.1/21</f>
        <v>163.67142857142858</v>
      </c>
      <c r="E13" s="91">
        <f t="shared" si="0"/>
        <v>80.117100000000008</v>
      </c>
      <c r="F13" s="91">
        <f t="shared" si="1"/>
        <v>3437.1000000000004</v>
      </c>
      <c r="G13" s="91"/>
      <c r="H13" s="28"/>
      <c r="I13" s="37"/>
      <c r="J13" s="91"/>
      <c r="K13" s="92"/>
    </row>
    <row r="14" spans="1:11" ht="15.75" thickBot="1" x14ac:dyDescent="0.3">
      <c r="A14" s="137" t="s">
        <v>19</v>
      </c>
      <c r="B14" s="138"/>
      <c r="C14" s="138"/>
      <c r="D14" s="139"/>
      <c r="E14" s="21">
        <f>SUM(E11:E13)</f>
        <v>203.47200000000004</v>
      </c>
      <c r="F14" s="21">
        <f>SUM(F11:F13)</f>
        <v>8471.1</v>
      </c>
      <c r="G14" s="137" t="s">
        <v>19</v>
      </c>
      <c r="H14" s="138"/>
      <c r="I14" s="138"/>
      <c r="J14" s="139"/>
      <c r="K14" s="21"/>
    </row>
    <row r="15" spans="1:11" x14ac:dyDescent="0.25">
      <c r="A15" s="2"/>
      <c r="B15" s="2"/>
      <c r="C15" s="2"/>
      <c r="D15" s="2"/>
      <c r="E15" s="2"/>
      <c r="F15" s="2"/>
      <c r="G15" s="2"/>
      <c r="H15" s="6"/>
      <c r="I15" s="4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6"/>
      <c r="I16" s="4"/>
      <c r="J16" s="2"/>
      <c r="K16" s="2"/>
    </row>
    <row r="17" spans="1:11" ht="15.75" thickBot="1" x14ac:dyDescent="0.3">
      <c r="A17" s="2"/>
      <c r="B17" s="2"/>
      <c r="C17" s="2"/>
      <c r="D17" s="2"/>
      <c r="E17" s="2"/>
      <c r="F17" s="2"/>
      <c r="G17" s="2"/>
      <c r="H17" s="6"/>
      <c r="I17" s="4"/>
      <c r="J17" s="2"/>
      <c r="K17" s="2"/>
    </row>
    <row r="18" spans="1:11" ht="18.75" x14ac:dyDescent="0.3">
      <c r="A18" s="71"/>
      <c r="B18" s="16" t="s">
        <v>15</v>
      </c>
      <c r="C18" s="16"/>
      <c r="D18" s="16" t="s">
        <v>17</v>
      </c>
      <c r="E18" s="16"/>
      <c r="F18" s="17"/>
      <c r="G18" s="72"/>
      <c r="H18" s="73"/>
      <c r="I18" s="74"/>
      <c r="J18" s="72"/>
      <c r="K18" s="75"/>
    </row>
    <row r="19" spans="1:11" ht="19.5" thickBot="1" x14ac:dyDescent="0.35">
      <c r="A19" s="76"/>
      <c r="B19" s="77" t="s">
        <v>16</v>
      </c>
      <c r="C19" s="77"/>
      <c r="D19" s="77" t="s">
        <v>18</v>
      </c>
      <c r="E19" s="77"/>
      <c r="F19" s="78"/>
      <c r="G19" s="79"/>
      <c r="H19" s="80"/>
      <c r="I19" s="81"/>
      <c r="J19" s="79"/>
      <c r="K19" s="82"/>
    </row>
    <row r="20" spans="1:11" ht="19.5" thickBot="1" x14ac:dyDescent="0.35">
      <c r="A20" s="140" t="s">
        <v>20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2"/>
    </row>
    <row r="21" spans="1:11" ht="15.75" thickBot="1" x14ac:dyDescent="0.3">
      <c r="A21" s="143" t="s">
        <v>0</v>
      </c>
      <c r="B21" s="143" t="s">
        <v>1</v>
      </c>
      <c r="C21" s="145" t="s">
        <v>2</v>
      </c>
      <c r="D21" s="145" t="s">
        <v>3</v>
      </c>
      <c r="E21" s="145" t="s">
        <v>4</v>
      </c>
      <c r="F21" s="145" t="s">
        <v>5</v>
      </c>
      <c r="G21" s="134" t="s">
        <v>6</v>
      </c>
      <c r="H21" s="135"/>
      <c r="I21" s="135"/>
      <c r="J21" s="135"/>
      <c r="K21" s="136"/>
    </row>
    <row r="22" spans="1:11" ht="15.75" thickBot="1" x14ac:dyDescent="0.3">
      <c r="A22" s="144"/>
      <c r="B22" s="144"/>
      <c r="C22" s="146"/>
      <c r="D22" s="146"/>
      <c r="E22" s="146"/>
      <c r="F22" s="146"/>
      <c r="G22" s="13" t="s">
        <v>0</v>
      </c>
      <c r="H22" s="36" t="s">
        <v>1</v>
      </c>
      <c r="I22" s="14" t="s">
        <v>7</v>
      </c>
      <c r="J22" s="13" t="s">
        <v>8</v>
      </c>
      <c r="K22" s="13" t="s">
        <v>9</v>
      </c>
    </row>
    <row r="23" spans="1:11" ht="15.75" thickBot="1" x14ac:dyDescent="0.3">
      <c r="A23" s="83" t="s">
        <v>86</v>
      </c>
      <c r="B23" s="84">
        <v>15</v>
      </c>
      <c r="C23" s="23">
        <v>2.35</v>
      </c>
      <c r="D23" s="23">
        <f>2801/15</f>
        <v>186.73333333333332</v>
      </c>
      <c r="E23" s="84">
        <f>B23*C23</f>
        <v>35.25</v>
      </c>
      <c r="F23" s="84">
        <f>B23*D23</f>
        <v>2801</v>
      </c>
      <c r="G23" s="84"/>
      <c r="H23" s="24"/>
      <c r="I23" s="25"/>
      <c r="J23" s="84"/>
      <c r="K23" s="85"/>
    </row>
    <row r="24" spans="1:11" ht="15.75" thickBot="1" x14ac:dyDescent="0.3">
      <c r="A24" s="137" t="s">
        <v>19</v>
      </c>
      <c r="B24" s="138"/>
      <c r="C24" s="138"/>
      <c r="D24" s="139"/>
      <c r="E24" s="21">
        <f>SUM(E23:E23)</f>
        <v>35.25</v>
      </c>
      <c r="F24" s="21">
        <f>SUM(F23:F23)</f>
        <v>2801</v>
      </c>
      <c r="G24" s="137" t="s">
        <v>19</v>
      </c>
      <c r="H24" s="138"/>
      <c r="I24" s="138"/>
      <c r="J24" s="139"/>
      <c r="K24" s="21"/>
    </row>
    <row r="25" spans="1:11" x14ac:dyDescent="0.25">
      <c r="A25" s="2"/>
      <c r="B25" s="2"/>
      <c r="C25" s="2"/>
      <c r="D25" s="2"/>
      <c r="E25" s="2"/>
      <c r="F25" s="2"/>
      <c r="G25" s="2"/>
      <c r="H25" s="6"/>
      <c r="I25" s="4"/>
      <c r="J25" s="2"/>
      <c r="K25" s="2"/>
    </row>
    <row r="26" spans="1:11" ht="15.75" thickBot="1" x14ac:dyDescent="0.3">
      <c r="A26" s="2"/>
      <c r="B26" s="2"/>
      <c r="C26" s="2"/>
      <c r="D26" s="2"/>
      <c r="E26" s="2"/>
      <c r="F26" s="2"/>
      <c r="G26" s="2"/>
      <c r="H26" s="6"/>
      <c r="I26" s="4"/>
      <c r="J26" s="2"/>
      <c r="K26" s="2"/>
    </row>
    <row r="27" spans="1:11" ht="18.75" x14ac:dyDescent="0.3">
      <c r="A27" s="71"/>
      <c r="B27" s="16" t="s">
        <v>15</v>
      </c>
      <c r="C27" s="16"/>
      <c r="D27" s="16" t="s">
        <v>34</v>
      </c>
      <c r="E27" s="16"/>
      <c r="F27" s="17"/>
      <c r="G27" s="72"/>
      <c r="H27" s="73"/>
      <c r="I27" s="74"/>
      <c r="J27" s="72"/>
      <c r="K27" s="75"/>
    </row>
    <row r="28" spans="1:11" ht="18.75" x14ac:dyDescent="0.3">
      <c r="A28" s="93"/>
      <c r="B28" s="8" t="s">
        <v>16</v>
      </c>
      <c r="C28" s="8"/>
      <c r="D28" s="8" t="s">
        <v>18</v>
      </c>
      <c r="E28" s="8"/>
      <c r="F28" s="9"/>
      <c r="G28" s="45"/>
      <c r="H28" s="94"/>
      <c r="I28" s="95"/>
      <c r="J28" s="45"/>
      <c r="K28" s="96"/>
    </row>
    <row r="29" spans="1:11" ht="19.5" thickBot="1" x14ac:dyDescent="0.35">
      <c r="A29" s="93"/>
      <c r="B29" s="8" t="s">
        <v>35</v>
      </c>
      <c r="C29" s="8"/>
      <c r="D29" s="8" t="s">
        <v>36</v>
      </c>
      <c r="E29" s="8"/>
      <c r="F29" s="9"/>
      <c r="G29" s="45"/>
      <c r="H29" s="94"/>
      <c r="I29" s="95"/>
      <c r="J29" s="45"/>
      <c r="K29" s="96"/>
    </row>
    <row r="30" spans="1:11" ht="19.5" thickBot="1" x14ac:dyDescent="0.35">
      <c r="A30" s="140" t="s">
        <v>85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2"/>
    </row>
    <row r="31" spans="1:11" ht="15.75" thickBot="1" x14ac:dyDescent="0.3">
      <c r="A31" s="143" t="s">
        <v>0</v>
      </c>
      <c r="B31" s="143" t="s">
        <v>1</v>
      </c>
      <c r="C31" s="145" t="s">
        <v>2</v>
      </c>
      <c r="D31" s="145" t="s">
        <v>3</v>
      </c>
      <c r="E31" s="145" t="s">
        <v>4</v>
      </c>
      <c r="F31" s="145" t="s">
        <v>5</v>
      </c>
      <c r="G31" s="134" t="s">
        <v>6</v>
      </c>
      <c r="H31" s="135"/>
      <c r="I31" s="135"/>
      <c r="J31" s="135"/>
      <c r="K31" s="136"/>
    </row>
    <row r="32" spans="1:11" ht="15.75" thickBot="1" x14ac:dyDescent="0.3">
      <c r="A32" s="144"/>
      <c r="B32" s="144"/>
      <c r="C32" s="146"/>
      <c r="D32" s="146"/>
      <c r="E32" s="146"/>
      <c r="F32" s="146"/>
      <c r="G32" s="13" t="s">
        <v>0</v>
      </c>
      <c r="H32" s="36" t="s">
        <v>1</v>
      </c>
      <c r="I32" s="14" t="s">
        <v>7</v>
      </c>
      <c r="J32" s="13" t="s">
        <v>8</v>
      </c>
      <c r="K32" s="13" t="s">
        <v>9</v>
      </c>
    </row>
    <row r="33" spans="1:11" x14ac:dyDescent="0.25">
      <c r="A33" s="97" t="s">
        <v>21</v>
      </c>
      <c r="B33" s="98">
        <v>1</v>
      </c>
      <c r="C33" s="99">
        <f>48.3*24.45*0.3</f>
        <v>354.28049999999996</v>
      </c>
      <c r="D33" s="99">
        <v>24966.7</v>
      </c>
      <c r="E33" s="99">
        <f>B33*C33</f>
        <v>354.28049999999996</v>
      </c>
      <c r="F33" s="99">
        <f>B33*D33</f>
        <v>24966.7</v>
      </c>
      <c r="G33" s="98"/>
      <c r="H33" s="100"/>
      <c r="I33" s="101"/>
      <c r="J33" s="98"/>
      <c r="K33" s="102"/>
    </row>
    <row r="34" spans="1:11" x14ac:dyDescent="0.25">
      <c r="A34" s="156" t="s">
        <v>22</v>
      </c>
      <c r="B34" s="158">
        <v>1</v>
      </c>
      <c r="C34" s="160">
        <f>48.3*24.45*0.15</f>
        <v>177.14024999999998</v>
      </c>
      <c r="D34" s="160">
        <f>C34*70</f>
        <v>12399.817499999999</v>
      </c>
      <c r="E34" s="160">
        <f t="shared" ref="E34" si="2">B34*C34</f>
        <v>177.14024999999998</v>
      </c>
      <c r="F34" s="160">
        <f t="shared" ref="F34" si="3">B34*D34</f>
        <v>12399.817499999999</v>
      </c>
      <c r="G34" s="91"/>
      <c r="H34" s="28"/>
      <c r="I34" s="37"/>
      <c r="J34" s="91"/>
      <c r="K34" s="92"/>
    </row>
    <row r="35" spans="1:11" ht="15.75" thickBot="1" x14ac:dyDescent="0.3">
      <c r="A35" s="157"/>
      <c r="B35" s="159"/>
      <c r="C35" s="161"/>
      <c r="D35" s="161"/>
      <c r="E35" s="161"/>
      <c r="F35" s="161"/>
      <c r="G35" s="103"/>
      <c r="H35" s="104"/>
      <c r="I35" s="105"/>
      <c r="J35" s="103"/>
      <c r="K35" s="106"/>
    </row>
    <row r="36" spans="1:11" ht="15.75" thickBot="1" x14ac:dyDescent="0.3">
      <c r="A36" s="153" t="s">
        <v>19</v>
      </c>
      <c r="B36" s="154"/>
      <c r="C36" s="154"/>
      <c r="D36" s="155"/>
      <c r="E36" s="107">
        <f>SUM(E33:E35)</f>
        <v>531.42075</v>
      </c>
      <c r="F36" s="107">
        <f>SUM(F33:F35)</f>
        <v>37366.517500000002</v>
      </c>
      <c r="G36" s="153" t="s">
        <v>19</v>
      </c>
      <c r="H36" s="154"/>
      <c r="I36" s="154"/>
      <c r="J36" s="155"/>
      <c r="K36" s="108"/>
    </row>
    <row r="38" spans="1:11" ht="15.75" thickBot="1" x14ac:dyDescent="0.3"/>
    <row r="39" spans="1:11" ht="18.75" x14ac:dyDescent="0.3">
      <c r="A39" s="15"/>
      <c r="B39" s="16" t="s">
        <v>15</v>
      </c>
      <c r="C39" s="16"/>
      <c r="D39" s="16" t="s">
        <v>17</v>
      </c>
      <c r="E39" s="16"/>
      <c r="F39" s="17"/>
      <c r="G39" s="17"/>
      <c r="H39" s="18"/>
      <c r="I39" s="19"/>
      <c r="J39" s="17"/>
      <c r="K39" s="20"/>
    </row>
    <row r="40" spans="1:11" ht="18.75" x14ac:dyDescent="0.3">
      <c r="A40" s="7"/>
      <c r="B40" s="8" t="s">
        <v>16</v>
      </c>
      <c r="C40" s="8"/>
      <c r="D40" s="8" t="s">
        <v>18</v>
      </c>
      <c r="E40" s="8"/>
      <c r="F40" s="9"/>
      <c r="G40" s="9"/>
      <c r="H40" s="10"/>
      <c r="I40" s="11"/>
      <c r="J40" s="9"/>
      <c r="K40" s="12"/>
    </row>
    <row r="41" spans="1:11" ht="19.5" thickBot="1" x14ac:dyDescent="0.35">
      <c r="A41" s="7"/>
      <c r="B41" s="8" t="s">
        <v>23</v>
      </c>
      <c r="C41" s="8"/>
      <c r="D41" s="8" t="s">
        <v>24</v>
      </c>
      <c r="E41" s="8"/>
      <c r="F41" s="9"/>
      <c r="G41" s="9"/>
      <c r="H41" s="10"/>
      <c r="I41" s="11"/>
      <c r="J41" s="9"/>
      <c r="K41" s="12"/>
    </row>
    <row r="42" spans="1:11" ht="19.5" thickBot="1" x14ac:dyDescent="0.35">
      <c r="A42" s="140" t="s">
        <v>28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2"/>
    </row>
    <row r="43" spans="1:11" ht="15.75" thickBot="1" x14ac:dyDescent="0.3">
      <c r="A43" s="143" t="s">
        <v>0</v>
      </c>
      <c r="B43" s="143" t="s">
        <v>1</v>
      </c>
      <c r="C43" s="145" t="s">
        <v>2</v>
      </c>
      <c r="D43" s="145" t="s">
        <v>3</v>
      </c>
      <c r="E43" s="145" t="s">
        <v>4</v>
      </c>
      <c r="F43" s="145" t="s">
        <v>5</v>
      </c>
      <c r="G43" s="134" t="s">
        <v>6</v>
      </c>
      <c r="H43" s="135"/>
      <c r="I43" s="135"/>
      <c r="J43" s="135"/>
      <c r="K43" s="136"/>
    </row>
    <row r="44" spans="1:11" ht="15.75" thickBot="1" x14ac:dyDescent="0.3">
      <c r="A44" s="144"/>
      <c r="B44" s="144"/>
      <c r="C44" s="146"/>
      <c r="D44" s="146"/>
      <c r="E44" s="146"/>
      <c r="F44" s="146"/>
      <c r="G44" s="13" t="s">
        <v>0</v>
      </c>
      <c r="H44" s="36" t="s">
        <v>1</v>
      </c>
      <c r="I44" s="14" t="s">
        <v>7</v>
      </c>
      <c r="J44" s="13" t="s">
        <v>8</v>
      </c>
      <c r="K44" s="13" t="s">
        <v>9</v>
      </c>
    </row>
    <row r="45" spans="1:11" x14ac:dyDescent="0.25">
      <c r="A45" s="162" t="s">
        <v>52</v>
      </c>
      <c r="B45" s="163">
        <v>2</v>
      </c>
      <c r="C45" s="164">
        <f>1.53</f>
        <v>1.53</v>
      </c>
      <c r="D45" s="164">
        <v>157</v>
      </c>
      <c r="E45" s="164">
        <f>B45*C45</f>
        <v>3.06</v>
      </c>
      <c r="F45" s="164">
        <f>B45*D45</f>
        <v>314</v>
      </c>
      <c r="G45" s="23" t="s">
        <v>26</v>
      </c>
      <c r="H45" s="24">
        <v>2</v>
      </c>
      <c r="I45" s="25">
        <v>0.15</v>
      </c>
      <c r="J45" s="23">
        <v>1.1779999999999999</v>
      </c>
      <c r="K45" s="26">
        <f>H45*J45</f>
        <v>2.3559999999999999</v>
      </c>
    </row>
    <row r="46" spans="1:11" x14ac:dyDescent="0.25">
      <c r="A46" s="148"/>
      <c r="B46" s="150"/>
      <c r="C46" s="152"/>
      <c r="D46" s="152"/>
      <c r="E46" s="152"/>
      <c r="F46" s="152"/>
      <c r="G46" s="23" t="s">
        <v>25</v>
      </c>
      <c r="H46" s="24">
        <v>2</v>
      </c>
      <c r="I46" s="25">
        <v>0.16</v>
      </c>
      <c r="J46" s="23"/>
      <c r="K46" s="26"/>
    </row>
    <row r="47" spans="1:11" x14ac:dyDescent="0.25">
      <c r="A47" s="147" t="s">
        <v>53</v>
      </c>
      <c r="B47" s="149">
        <v>10</v>
      </c>
      <c r="C47" s="151">
        <f>1.47</f>
        <v>1.47</v>
      </c>
      <c r="D47" s="151">
        <v>150</v>
      </c>
      <c r="E47" s="151">
        <f>B47*C47</f>
        <v>14.7</v>
      </c>
      <c r="F47" s="151">
        <f>B47*D47</f>
        <v>1500</v>
      </c>
      <c r="G47" s="29" t="s">
        <v>26</v>
      </c>
      <c r="H47" s="28">
        <v>2</v>
      </c>
      <c r="I47" s="37">
        <v>0.15</v>
      </c>
      <c r="J47" s="29">
        <v>1.1779999999999999</v>
      </c>
      <c r="K47" s="38">
        <f>H47*J47</f>
        <v>2.3559999999999999</v>
      </c>
    </row>
    <row r="48" spans="1:11" x14ac:dyDescent="0.25">
      <c r="A48" s="148"/>
      <c r="B48" s="150"/>
      <c r="C48" s="152"/>
      <c r="D48" s="152"/>
      <c r="E48" s="152"/>
      <c r="F48" s="152"/>
      <c r="G48" s="29" t="s">
        <v>25</v>
      </c>
      <c r="H48" s="28">
        <v>2</v>
      </c>
      <c r="I48" s="25">
        <v>0.16</v>
      </c>
      <c r="J48" s="29"/>
      <c r="K48" s="38"/>
    </row>
    <row r="49" spans="1:14" x14ac:dyDescent="0.25">
      <c r="A49" s="147" t="s">
        <v>54</v>
      </c>
      <c r="B49" s="149">
        <v>1</v>
      </c>
      <c r="C49" s="151">
        <f>1.45</f>
        <v>1.45</v>
      </c>
      <c r="D49" s="151">
        <v>157</v>
      </c>
      <c r="E49" s="151">
        <f>B49*C49</f>
        <v>1.45</v>
      </c>
      <c r="F49" s="151">
        <f>B49*D49</f>
        <v>157</v>
      </c>
      <c r="G49" s="29" t="s">
        <v>26</v>
      </c>
      <c r="H49" s="28">
        <v>2</v>
      </c>
      <c r="I49" s="37">
        <v>0.15</v>
      </c>
      <c r="J49" s="29">
        <v>1.1779999999999999</v>
      </c>
      <c r="K49" s="38">
        <f>H49*J49</f>
        <v>2.3559999999999999</v>
      </c>
    </row>
    <row r="50" spans="1:14" x14ac:dyDescent="0.25">
      <c r="A50" s="148"/>
      <c r="B50" s="150"/>
      <c r="C50" s="152"/>
      <c r="D50" s="152"/>
      <c r="E50" s="152"/>
      <c r="F50" s="152"/>
      <c r="G50" s="29" t="s">
        <v>25</v>
      </c>
      <c r="H50" s="28">
        <v>2</v>
      </c>
      <c r="I50" s="25">
        <v>0.16</v>
      </c>
      <c r="J50" s="29"/>
      <c r="K50" s="38"/>
    </row>
    <row r="51" spans="1:14" x14ac:dyDescent="0.25">
      <c r="A51" s="147" t="s">
        <v>55</v>
      </c>
      <c r="B51" s="149">
        <v>1</v>
      </c>
      <c r="C51" s="151">
        <f>1.45</f>
        <v>1.45</v>
      </c>
      <c r="D51" s="151">
        <v>157</v>
      </c>
      <c r="E51" s="151">
        <f>B51*C51</f>
        <v>1.45</v>
      </c>
      <c r="F51" s="151">
        <f>B51*D51</f>
        <v>157</v>
      </c>
      <c r="G51" s="29" t="s">
        <v>26</v>
      </c>
      <c r="H51" s="39">
        <v>2</v>
      </c>
      <c r="I51" s="40">
        <v>0.15</v>
      </c>
      <c r="J51" s="29">
        <v>1.1779999999999999</v>
      </c>
      <c r="K51" s="38">
        <f t="shared" ref="K51" si="4">H51*J51</f>
        <v>2.3559999999999999</v>
      </c>
    </row>
    <row r="52" spans="1:14" x14ac:dyDescent="0.25">
      <c r="A52" s="148"/>
      <c r="B52" s="150"/>
      <c r="C52" s="152"/>
      <c r="D52" s="152"/>
      <c r="E52" s="152"/>
      <c r="F52" s="152"/>
      <c r="G52" s="29" t="s">
        <v>25</v>
      </c>
      <c r="H52" s="28">
        <v>2</v>
      </c>
      <c r="I52" s="37">
        <v>0.16</v>
      </c>
      <c r="J52" s="29"/>
      <c r="K52" s="38"/>
    </row>
    <row r="53" spans="1:14" x14ac:dyDescent="0.25">
      <c r="A53" s="165" t="s">
        <v>56</v>
      </c>
      <c r="B53" s="167">
        <v>2</v>
      </c>
      <c r="C53" s="169">
        <f>1.398</f>
        <v>1.3979999999999999</v>
      </c>
      <c r="D53" s="169">
        <v>148.9</v>
      </c>
      <c r="E53" s="169">
        <f>B53*C53</f>
        <v>2.7959999999999998</v>
      </c>
      <c r="F53" s="169">
        <f>B53*D53</f>
        <v>297.8</v>
      </c>
      <c r="G53" s="23" t="s">
        <v>26</v>
      </c>
      <c r="H53" s="41">
        <v>2</v>
      </c>
      <c r="I53" s="42">
        <v>0.15</v>
      </c>
      <c r="J53" s="23">
        <v>1.1779999999999999</v>
      </c>
      <c r="K53" s="26">
        <f t="shared" ref="K53" si="5">H53*J53</f>
        <v>2.3559999999999999</v>
      </c>
    </row>
    <row r="54" spans="1:14" ht="15.75" thickBot="1" x14ac:dyDescent="0.3">
      <c r="A54" s="166"/>
      <c r="B54" s="168"/>
      <c r="C54" s="170"/>
      <c r="D54" s="170"/>
      <c r="E54" s="170"/>
      <c r="F54" s="170"/>
      <c r="G54" s="29" t="s">
        <v>25</v>
      </c>
      <c r="H54" s="39">
        <v>2</v>
      </c>
      <c r="I54" s="40">
        <v>0.16</v>
      </c>
      <c r="J54" s="43"/>
      <c r="K54" s="44"/>
    </row>
    <row r="55" spans="1:14" ht="15.75" thickBot="1" x14ac:dyDescent="0.3">
      <c r="A55" s="137" t="s">
        <v>19</v>
      </c>
      <c r="B55" s="175"/>
      <c r="C55" s="175"/>
      <c r="D55" s="176"/>
      <c r="E55" s="21">
        <f>SUM(E45:E54)</f>
        <v>23.455999999999996</v>
      </c>
      <c r="F55" s="21">
        <f>SUM(F45:F54)</f>
        <v>2425.8000000000002</v>
      </c>
      <c r="G55" s="137" t="s">
        <v>19</v>
      </c>
      <c r="H55" s="138"/>
      <c r="I55" s="138"/>
      <c r="J55" s="139"/>
      <c r="K55" s="22">
        <f>SUM(K45:K54)*SUM(B45:B54)</f>
        <v>188.48</v>
      </c>
    </row>
    <row r="56" spans="1:14" ht="15.75" thickBot="1" x14ac:dyDescent="0.3">
      <c r="A56" s="48"/>
      <c r="B56" s="48"/>
      <c r="C56" s="48"/>
      <c r="D56" s="48"/>
      <c r="E56" s="45"/>
      <c r="F56" s="45"/>
      <c r="G56" s="137" t="s">
        <v>31</v>
      </c>
      <c r="H56" s="138"/>
      <c r="I56" s="138"/>
      <c r="J56" s="139"/>
      <c r="K56" s="46">
        <v>11.6</v>
      </c>
    </row>
    <row r="57" spans="1:14" ht="15.75" thickBot="1" x14ac:dyDescent="0.3">
      <c r="A57" s="48"/>
      <c r="B57" s="48"/>
      <c r="C57" s="48"/>
      <c r="D57" s="48"/>
      <c r="E57" s="45"/>
      <c r="F57" s="45"/>
      <c r="G57" s="137" t="s">
        <v>27</v>
      </c>
      <c r="H57" s="138"/>
      <c r="I57" s="138"/>
      <c r="J57" s="139"/>
      <c r="K57" s="47">
        <f>SUM(K55:K56)</f>
        <v>200.07999999999998</v>
      </c>
    </row>
    <row r="58" spans="1:14" ht="15.75" thickBot="1" x14ac:dyDescent="0.3"/>
    <row r="59" spans="1:14" s="58" customFormat="1" ht="18.75" x14ac:dyDescent="0.3">
      <c r="A59" s="15"/>
      <c r="B59" s="16" t="s">
        <v>15</v>
      </c>
      <c r="C59" s="16"/>
      <c r="D59" s="16" t="s">
        <v>89</v>
      </c>
      <c r="E59" s="16"/>
      <c r="F59" s="17"/>
      <c r="G59" s="17"/>
      <c r="H59" s="18"/>
      <c r="I59" s="19"/>
      <c r="J59" s="17"/>
      <c r="K59" s="20"/>
    </row>
    <row r="60" spans="1:14" s="58" customFormat="1" ht="18.75" x14ac:dyDescent="0.3">
      <c r="A60" s="7"/>
      <c r="B60" s="8" t="s">
        <v>16</v>
      </c>
      <c r="C60" s="8"/>
      <c r="D60" s="8" t="s">
        <v>18</v>
      </c>
      <c r="E60" s="8"/>
      <c r="F60" s="9"/>
      <c r="G60" s="9"/>
      <c r="H60" s="10"/>
      <c r="I60" s="11"/>
      <c r="J60" s="9"/>
      <c r="K60" s="12"/>
    </row>
    <row r="61" spans="1:14" s="58" customFormat="1" ht="19.5" thickBot="1" x14ac:dyDescent="0.35">
      <c r="A61" s="7"/>
      <c r="B61" s="8" t="s">
        <v>23</v>
      </c>
      <c r="C61" s="8"/>
      <c r="D61" s="8" t="s">
        <v>24</v>
      </c>
      <c r="E61" s="8"/>
      <c r="F61" s="9"/>
      <c r="G61" s="9"/>
      <c r="H61" s="10"/>
      <c r="I61" s="11"/>
      <c r="J61" s="9"/>
      <c r="K61" s="12"/>
    </row>
    <row r="62" spans="1:14" s="58" customFormat="1" ht="19.5" thickBot="1" x14ac:dyDescent="0.35">
      <c r="A62" s="140" t="s">
        <v>90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2"/>
    </row>
    <row r="63" spans="1:14" s="58" customFormat="1" ht="15.75" thickBot="1" x14ac:dyDescent="0.3">
      <c r="A63" s="114" t="s">
        <v>0</v>
      </c>
      <c r="B63" s="179" t="s">
        <v>102</v>
      </c>
      <c r="C63" s="179"/>
      <c r="D63" s="179"/>
      <c r="E63" s="180"/>
      <c r="H63" s="5"/>
      <c r="I63" s="3"/>
    </row>
    <row r="64" spans="1:14" s="58" customFormat="1" x14ac:dyDescent="0.25">
      <c r="A64" s="115"/>
      <c r="B64" s="110" t="s">
        <v>106</v>
      </c>
      <c r="C64" s="111" t="s">
        <v>103</v>
      </c>
      <c r="D64" s="110" t="s">
        <v>104</v>
      </c>
      <c r="E64" s="116" t="s">
        <v>105</v>
      </c>
      <c r="F64" s="124" t="s">
        <v>119</v>
      </c>
      <c r="G64" s="124" t="s">
        <v>123</v>
      </c>
      <c r="H64" s="5"/>
      <c r="I64" s="3"/>
      <c r="M64" s="58" t="s">
        <v>121</v>
      </c>
      <c r="N64" s="58" t="s">
        <v>122</v>
      </c>
    </row>
    <row r="65" spans="1:14" s="58" customFormat="1" x14ac:dyDescent="0.25">
      <c r="A65" s="117" t="s">
        <v>91</v>
      </c>
      <c r="B65" s="109"/>
      <c r="C65" s="109"/>
      <c r="D65" s="109">
        <v>1</v>
      </c>
      <c r="E65" s="118">
        <v>1</v>
      </c>
      <c r="F65" s="126">
        <f t="shared" ref="F65:F87" si="6">M65*0.15</f>
        <v>0.46049999999999996</v>
      </c>
      <c r="G65" s="127">
        <f t="shared" ref="G65:G87" si="7">(B65+C65+D65+E65)*M65*0.15</f>
        <v>0.92099999999999993</v>
      </c>
      <c r="H65" s="5"/>
      <c r="I65" s="3"/>
      <c r="M65" s="125">
        <v>3.07</v>
      </c>
      <c r="N65" s="125">
        <f t="shared" ref="N65:N87" si="8">(B65+C65+D65+E65)*M65</f>
        <v>6.14</v>
      </c>
    </row>
    <row r="66" spans="1:14" s="58" customFormat="1" x14ac:dyDescent="0.25">
      <c r="A66" s="117" t="s">
        <v>92</v>
      </c>
      <c r="B66" s="109"/>
      <c r="C66" s="109"/>
      <c r="D66" s="109">
        <v>7</v>
      </c>
      <c r="E66" s="118">
        <v>7</v>
      </c>
      <c r="F66" s="126">
        <f t="shared" si="6"/>
        <v>1.3184999999999998</v>
      </c>
      <c r="G66" s="127">
        <f t="shared" si="7"/>
        <v>18.458999999999996</v>
      </c>
      <c r="H66" s="5"/>
      <c r="I66" s="3"/>
      <c r="M66" s="125">
        <v>8.7899999999999991</v>
      </c>
      <c r="N66" s="125">
        <f t="shared" si="8"/>
        <v>123.05999999999999</v>
      </c>
    </row>
    <row r="67" spans="1:14" s="58" customFormat="1" x14ac:dyDescent="0.25">
      <c r="A67" s="119" t="s">
        <v>93</v>
      </c>
      <c r="B67" s="109"/>
      <c r="C67" s="109"/>
      <c r="D67" s="109">
        <v>2</v>
      </c>
      <c r="E67" s="118">
        <v>2</v>
      </c>
      <c r="F67" s="126">
        <f t="shared" si="6"/>
        <v>0.4395</v>
      </c>
      <c r="G67" s="127">
        <f t="shared" si="7"/>
        <v>1.758</v>
      </c>
      <c r="H67" s="5"/>
      <c r="I67" s="3"/>
      <c r="M67" s="125">
        <v>2.93</v>
      </c>
      <c r="N67" s="125">
        <f t="shared" si="8"/>
        <v>11.72</v>
      </c>
    </row>
    <row r="68" spans="1:14" s="58" customFormat="1" x14ac:dyDescent="0.25">
      <c r="A68" s="119" t="s">
        <v>94</v>
      </c>
      <c r="B68" s="109">
        <v>39</v>
      </c>
      <c r="C68" s="109">
        <v>18</v>
      </c>
      <c r="D68" s="109">
        <v>14</v>
      </c>
      <c r="E68" s="118">
        <v>14</v>
      </c>
      <c r="F68" s="126">
        <f t="shared" si="6"/>
        <v>1.2554999999999998</v>
      </c>
      <c r="G68" s="127">
        <f t="shared" si="7"/>
        <v>106.71749999999999</v>
      </c>
      <c r="H68" s="5"/>
      <c r="I68" s="3"/>
      <c r="M68" s="125">
        <v>8.3699999999999992</v>
      </c>
      <c r="N68" s="125">
        <f t="shared" si="8"/>
        <v>711.44999999999993</v>
      </c>
    </row>
    <row r="69" spans="1:14" s="58" customFormat="1" x14ac:dyDescent="0.25">
      <c r="A69" s="119" t="s">
        <v>95</v>
      </c>
      <c r="B69" s="109">
        <v>1</v>
      </c>
      <c r="C69" s="109"/>
      <c r="D69" s="109"/>
      <c r="E69" s="118"/>
      <c r="F69" s="126">
        <f t="shared" si="6"/>
        <v>1.0349999999999999</v>
      </c>
      <c r="G69" s="127">
        <f t="shared" si="7"/>
        <v>1.0349999999999999</v>
      </c>
      <c r="H69" s="5"/>
      <c r="I69" s="3"/>
      <c r="M69" s="125">
        <v>6.9</v>
      </c>
      <c r="N69" s="125">
        <f t="shared" si="8"/>
        <v>6.9</v>
      </c>
    </row>
    <row r="70" spans="1:14" s="58" customFormat="1" x14ac:dyDescent="0.25">
      <c r="A70" s="119" t="s">
        <v>96</v>
      </c>
      <c r="B70" s="109"/>
      <c r="C70" s="109"/>
      <c r="D70" s="109">
        <v>1</v>
      </c>
      <c r="E70" s="118">
        <v>1</v>
      </c>
      <c r="F70" s="126">
        <f t="shared" si="6"/>
        <v>0.46649999999999997</v>
      </c>
      <c r="G70" s="127">
        <f t="shared" si="7"/>
        <v>0.93299999999999994</v>
      </c>
      <c r="H70" s="5"/>
      <c r="I70" s="3"/>
      <c r="M70" s="125">
        <v>3.11</v>
      </c>
      <c r="N70" s="125">
        <f t="shared" si="8"/>
        <v>6.22</v>
      </c>
    </row>
    <row r="71" spans="1:14" s="58" customFormat="1" x14ac:dyDescent="0.25">
      <c r="A71" s="119" t="s">
        <v>97</v>
      </c>
      <c r="B71" s="109"/>
      <c r="C71" s="109"/>
      <c r="D71" s="109">
        <v>7</v>
      </c>
      <c r="E71" s="118">
        <v>5</v>
      </c>
      <c r="F71" s="126">
        <f t="shared" si="6"/>
        <v>1.3365</v>
      </c>
      <c r="G71" s="127">
        <f t="shared" si="7"/>
        <v>16.038</v>
      </c>
      <c r="H71" s="5"/>
      <c r="I71" s="3"/>
      <c r="M71" s="125">
        <v>8.91</v>
      </c>
      <c r="N71" s="125">
        <f t="shared" si="8"/>
        <v>106.92</v>
      </c>
    </row>
    <row r="72" spans="1:14" s="58" customFormat="1" x14ac:dyDescent="0.25">
      <c r="A72" s="119" t="s">
        <v>98</v>
      </c>
      <c r="B72" s="109"/>
      <c r="C72" s="109">
        <v>2</v>
      </c>
      <c r="D72" s="109"/>
      <c r="E72" s="118"/>
      <c r="F72" s="126">
        <f t="shared" si="6"/>
        <v>1.3065</v>
      </c>
      <c r="G72" s="127">
        <f t="shared" si="7"/>
        <v>2.613</v>
      </c>
      <c r="H72" s="5"/>
      <c r="I72" s="3"/>
      <c r="M72" s="125">
        <v>8.7100000000000009</v>
      </c>
      <c r="N72" s="125">
        <f t="shared" si="8"/>
        <v>17.420000000000002</v>
      </c>
    </row>
    <row r="73" spans="1:14" s="58" customFormat="1" x14ac:dyDescent="0.25">
      <c r="A73" s="119" t="s">
        <v>99</v>
      </c>
      <c r="B73" s="109">
        <v>12</v>
      </c>
      <c r="C73" s="109">
        <v>6</v>
      </c>
      <c r="D73" s="109"/>
      <c r="E73" s="118"/>
      <c r="F73" s="126">
        <f t="shared" si="6"/>
        <v>1.2</v>
      </c>
      <c r="G73" s="127">
        <f t="shared" si="7"/>
        <v>21.599999999999998</v>
      </c>
      <c r="H73" s="5"/>
      <c r="I73" s="3"/>
      <c r="M73" s="125">
        <v>8</v>
      </c>
      <c r="N73" s="125">
        <f t="shared" si="8"/>
        <v>144</v>
      </c>
    </row>
    <row r="74" spans="1:14" s="58" customFormat="1" x14ac:dyDescent="0.25">
      <c r="A74" s="119" t="s">
        <v>100</v>
      </c>
      <c r="B74" s="109"/>
      <c r="C74" s="109">
        <v>1</v>
      </c>
      <c r="D74" s="109"/>
      <c r="E74" s="118"/>
      <c r="F74" s="126">
        <f t="shared" si="6"/>
        <v>1.5149999999999999</v>
      </c>
      <c r="G74" s="127">
        <f t="shared" si="7"/>
        <v>1.5149999999999999</v>
      </c>
      <c r="H74" s="5"/>
      <c r="I74" s="3"/>
      <c r="M74" s="125">
        <v>10.1</v>
      </c>
      <c r="N74" s="125">
        <f t="shared" si="8"/>
        <v>10.1</v>
      </c>
    </row>
    <row r="75" spans="1:14" s="58" customFormat="1" x14ac:dyDescent="0.25">
      <c r="A75" s="119" t="s">
        <v>117</v>
      </c>
      <c r="B75" s="109"/>
      <c r="C75" s="109">
        <v>1</v>
      </c>
      <c r="D75" s="109"/>
      <c r="E75" s="118"/>
      <c r="F75" s="126">
        <f t="shared" si="6"/>
        <v>1.5149999999999999</v>
      </c>
      <c r="G75" s="127">
        <f t="shared" si="7"/>
        <v>1.5149999999999999</v>
      </c>
      <c r="H75" s="5"/>
      <c r="I75" s="3"/>
      <c r="M75" s="125">
        <f>M74</f>
        <v>10.1</v>
      </c>
      <c r="N75" s="125">
        <f t="shared" si="8"/>
        <v>10.1</v>
      </c>
    </row>
    <row r="76" spans="1:14" s="58" customFormat="1" x14ac:dyDescent="0.25">
      <c r="A76" s="119" t="s">
        <v>101</v>
      </c>
      <c r="B76" s="109"/>
      <c r="C76" s="109">
        <v>1</v>
      </c>
      <c r="D76" s="109"/>
      <c r="E76" s="118"/>
      <c r="F76" s="126">
        <f t="shared" si="6"/>
        <v>1.3139999999999998</v>
      </c>
      <c r="G76" s="127">
        <f t="shared" si="7"/>
        <v>1.3139999999999998</v>
      </c>
      <c r="H76" s="5"/>
      <c r="I76" s="3"/>
      <c r="M76" s="125">
        <v>8.76</v>
      </c>
      <c r="N76" s="125">
        <f t="shared" si="8"/>
        <v>8.76</v>
      </c>
    </row>
    <row r="77" spans="1:14" s="58" customFormat="1" x14ac:dyDescent="0.25">
      <c r="A77" s="119" t="s">
        <v>118</v>
      </c>
      <c r="B77" s="109"/>
      <c r="C77" s="109">
        <v>1</v>
      </c>
      <c r="D77" s="109"/>
      <c r="E77" s="118"/>
      <c r="F77" s="126">
        <f t="shared" si="6"/>
        <v>1.3139999999999998</v>
      </c>
      <c r="G77" s="127">
        <f t="shared" si="7"/>
        <v>1.3139999999999998</v>
      </c>
      <c r="H77" s="5"/>
      <c r="I77" s="3"/>
      <c r="M77" s="125">
        <f>M76</f>
        <v>8.76</v>
      </c>
      <c r="N77" s="125">
        <f t="shared" si="8"/>
        <v>8.76</v>
      </c>
    </row>
    <row r="78" spans="1:14" s="58" customFormat="1" x14ac:dyDescent="0.25">
      <c r="A78" s="119" t="s">
        <v>107</v>
      </c>
      <c r="B78" s="109"/>
      <c r="C78" s="109">
        <v>6</v>
      </c>
      <c r="D78" s="109"/>
      <c r="E78" s="118"/>
      <c r="F78" s="126">
        <f t="shared" si="6"/>
        <v>1.359</v>
      </c>
      <c r="G78" s="127">
        <f t="shared" si="7"/>
        <v>8.1539999999999999</v>
      </c>
      <c r="H78" s="5"/>
      <c r="I78" s="3"/>
      <c r="M78" s="125">
        <v>9.06</v>
      </c>
      <c r="N78" s="125">
        <f t="shared" si="8"/>
        <v>54.36</v>
      </c>
    </row>
    <row r="79" spans="1:14" s="58" customFormat="1" x14ac:dyDescent="0.25">
      <c r="A79" s="119" t="s">
        <v>108</v>
      </c>
      <c r="B79" s="109"/>
      <c r="C79" s="109">
        <v>6</v>
      </c>
      <c r="D79" s="109"/>
      <c r="E79" s="118"/>
      <c r="F79" s="126">
        <f t="shared" si="6"/>
        <v>1.2299999999999998</v>
      </c>
      <c r="G79" s="127">
        <f t="shared" si="7"/>
        <v>7.379999999999999</v>
      </c>
      <c r="H79" s="5"/>
      <c r="I79" s="3"/>
      <c r="M79" s="125">
        <v>8.1999999999999993</v>
      </c>
      <c r="N79" s="125">
        <f t="shared" si="8"/>
        <v>49.199999999999996</v>
      </c>
    </row>
    <row r="80" spans="1:14" s="58" customFormat="1" x14ac:dyDescent="0.25">
      <c r="A80" s="119" t="s">
        <v>109</v>
      </c>
      <c r="B80" s="109"/>
      <c r="C80" s="109">
        <v>6</v>
      </c>
      <c r="D80" s="109"/>
      <c r="E80" s="118"/>
      <c r="F80" s="126">
        <f t="shared" si="6"/>
        <v>0.80699999999999994</v>
      </c>
      <c r="G80" s="127">
        <f t="shared" si="7"/>
        <v>4.8419999999999996</v>
      </c>
      <c r="H80" s="5"/>
      <c r="I80" s="3"/>
      <c r="M80" s="125">
        <v>5.38</v>
      </c>
      <c r="N80" s="125">
        <f t="shared" si="8"/>
        <v>32.28</v>
      </c>
    </row>
    <row r="81" spans="1:14" s="58" customFormat="1" x14ac:dyDescent="0.25">
      <c r="A81" s="119" t="s">
        <v>110</v>
      </c>
      <c r="B81" s="109">
        <v>1</v>
      </c>
      <c r="C81" s="109"/>
      <c r="D81" s="109"/>
      <c r="E81" s="118"/>
      <c r="F81" s="126">
        <f t="shared" si="6"/>
        <v>0.45899999999999996</v>
      </c>
      <c r="G81" s="127">
        <f t="shared" si="7"/>
        <v>0.45899999999999996</v>
      </c>
      <c r="H81" s="5"/>
      <c r="I81" s="3"/>
      <c r="M81" s="125">
        <v>3.06</v>
      </c>
      <c r="N81" s="125">
        <f t="shared" si="8"/>
        <v>3.06</v>
      </c>
    </row>
    <row r="82" spans="1:14" s="58" customFormat="1" x14ac:dyDescent="0.25">
      <c r="A82" s="119" t="s">
        <v>111</v>
      </c>
      <c r="B82" s="109">
        <v>1</v>
      </c>
      <c r="C82" s="109"/>
      <c r="D82" s="109"/>
      <c r="E82" s="118"/>
      <c r="F82" s="126">
        <f t="shared" si="6"/>
        <v>0.48</v>
      </c>
      <c r="G82" s="127">
        <f t="shared" si="7"/>
        <v>0.48</v>
      </c>
      <c r="H82" s="5"/>
      <c r="I82" s="3"/>
      <c r="M82" s="125">
        <v>3.2</v>
      </c>
      <c r="N82" s="125">
        <f t="shared" si="8"/>
        <v>3.2</v>
      </c>
    </row>
    <row r="83" spans="1:14" s="58" customFormat="1" x14ac:dyDescent="0.25">
      <c r="A83" s="119" t="s">
        <v>112</v>
      </c>
      <c r="B83" s="109">
        <v>5</v>
      </c>
      <c r="C83" s="109"/>
      <c r="D83" s="109"/>
      <c r="E83" s="118"/>
      <c r="F83" s="126">
        <f t="shared" si="6"/>
        <v>0.64800000000000002</v>
      </c>
      <c r="G83" s="127">
        <f t="shared" si="7"/>
        <v>3.24</v>
      </c>
      <c r="H83" s="5"/>
      <c r="I83" s="3"/>
      <c r="M83" s="125">
        <v>4.32</v>
      </c>
      <c r="N83" s="125">
        <f t="shared" si="8"/>
        <v>21.6</v>
      </c>
    </row>
    <row r="84" spans="1:14" s="58" customFormat="1" x14ac:dyDescent="0.25">
      <c r="A84" s="119" t="s">
        <v>113</v>
      </c>
      <c r="B84" s="109">
        <v>1</v>
      </c>
      <c r="C84" s="109"/>
      <c r="D84" s="109"/>
      <c r="E84" s="118"/>
      <c r="F84" s="126">
        <f t="shared" si="6"/>
        <v>0.61949999999999994</v>
      </c>
      <c r="G84" s="127">
        <f t="shared" si="7"/>
        <v>0.61949999999999994</v>
      </c>
      <c r="H84" s="5"/>
      <c r="I84" s="3"/>
      <c r="M84" s="125">
        <v>4.13</v>
      </c>
      <c r="N84" s="125">
        <f t="shared" si="8"/>
        <v>4.13</v>
      </c>
    </row>
    <row r="85" spans="1:14" s="58" customFormat="1" x14ac:dyDescent="0.25">
      <c r="A85" s="119" t="s">
        <v>114</v>
      </c>
      <c r="B85" s="109"/>
      <c r="C85" s="109"/>
      <c r="D85" s="109"/>
      <c r="E85" s="118">
        <v>1</v>
      </c>
      <c r="F85" s="126">
        <f t="shared" si="6"/>
        <v>1.7729999999999999</v>
      </c>
      <c r="G85" s="127">
        <f t="shared" si="7"/>
        <v>1.7729999999999999</v>
      </c>
      <c r="H85" s="5"/>
      <c r="I85" s="3"/>
      <c r="M85" s="125">
        <v>11.82</v>
      </c>
      <c r="N85" s="125">
        <f t="shared" si="8"/>
        <v>11.82</v>
      </c>
    </row>
    <row r="86" spans="1:14" s="58" customFormat="1" x14ac:dyDescent="0.25">
      <c r="A86" s="119" t="s">
        <v>115</v>
      </c>
      <c r="B86" s="109">
        <v>1</v>
      </c>
      <c r="C86" s="109"/>
      <c r="D86" s="109"/>
      <c r="E86" s="118"/>
      <c r="F86" s="126">
        <f t="shared" si="6"/>
        <v>1.7729999999999999</v>
      </c>
      <c r="G86" s="127">
        <f t="shared" si="7"/>
        <v>1.7729999999999999</v>
      </c>
      <c r="H86" s="5"/>
      <c r="I86" s="3"/>
      <c r="M86" s="125">
        <v>11.82</v>
      </c>
      <c r="N86" s="125">
        <f t="shared" si="8"/>
        <v>11.82</v>
      </c>
    </row>
    <row r="87" spans="1:14" s="58" customFormat="1" x14ac:dyDescent="0.25">
      <c r="A87" s="119" t="s">
        <v>116</v>
      </c>
      <c r="B87" s="109">
        <v>1</v>
      </c>
      <c r="C87" s="109"/>
      <c r="D87" s="109"/>
      <c r="E87" s="118"/>
      <c r="F87" s="126">
        <f t="shared" si="6"/>
        <v>1.4325000000000001</v>
      </c>
      <c r="G87" s="127">
        <f t="shared" si="7"/>
        <v>1.4325000000000001</v>
      </c>
      <c r="H87" s="5"/>
      <c r="I87" s="3"/>
      <c r="M87" s="125">
        <v>9.5500000000000007</v>
      </c>
      <c r="N87" s="125">
        <f t="shared" si="8"/>
        <v>9.5500000000000007</v>
      </c>
    </row>
    <row r="88" spans="1:14" s="58" customFormat="1" ht="15.75" thickBot="1" x14ac:dyDescent="0.3">
      <c r="A88" s="120"/>
      <c r="B88" s="121">
        <f>SUM(B65:B87)</f>
        <v>62</v>
      </c>
      <c r="C88" s="121">
        <f>SUM(C65:C87)</f>
        <v>48</v>
      </c>
      <c r="D88" s="121">
        <f>SUM(D65:D87)</f>
        <v>32</v>
      </c>
      <c r="E88" s="122">
        <f>SUM(E65:E87)</f>
        <v>31</v>
      </c>
      <c r="F88" s="130"/>
      <c r="G88" s="128">
        <f>SUM(G65:G87)</f>
        <v>205.88549999999992</v>
      </c>
      <c r="H88" s="5"/>
      <c r="I88" s="3"/>
      <c r="N88" s="131">
        <f>SUM(N65:N87)</f>
        <v>1372.5699999999995</v>
      </c>
    </row>
    <row r="89" spans="1:14" s="58" customFormat="1" x14ac:dyDescent="0.25">
      <c r="A89" s="112"/>
      <c r="B89" s="113"/>
      <c r="C89" s="113"/>
      <c r="D89" s="113"/>
      <c r="E89" s="113"/>
      <c r="H89" s="5"/>
      <c r="I89" s="3"/>
    </row>
    <row r="90" spans="1:14" s="58" customFormat="1" x14ac:dyDescent="0.25">
      <c r="A90" s="129" t="s">
        <v>120</v>
      </c>
      <c r="B90" s="113"/>
      <c r="C90" s="113"/>
      <c r="D90" s="113"/>
      <c r="E90" s="113"/>
      <c r="H90" s="5"/>
      <c r="I90" s="3"/>
    </row>
    <row r="91" spans="1:14" s="58" customFormat="1" x14ac:dyDescent="0.25">
      <c r="A91" s="112"/>
      <c r="B91" s="113"/>
      <c r="C91" s="113"/>
      <c r="D91" s="113"/>
      <c r="E91" s="113"/>
      <c r="H91" s="5"/>
      <c r="I91" s="3"/>
    </row>
    <row r="92" spans="1:14" ht="15.75" thickBot="1" x14ac:dyDescent="0.3"/>
    <row r="93" spans="1:14" ht="18.75" x14ac:dyDescent="0.3">
      <c r="A93" s="15"/>
      <c r="B93" s="16" t="s">
        <v>15</v>
      </c>
      <c r="C93" s="16"/>
      <c r="D93" s="16" t="s">
        <v>37</v>
      </c>
      <c r="E93" s="16"/>
      <c r="F93" s="17"/>
      <c r="G93" s="17"/>
      <c r="H93" s="18"/>
      <c r="I93" s="19"/>
      <c r="J93" s="17"/>
      <c r="K93" s="20"/>
    </row>
    <row r="94" spans="1:14" ht="18.75" x14ac:dyDescent="0.3">
      <c r="A94" s="7"/>
      <c r="B94" s="8" t="s">
        <v>16</v>
      </c>
      <c r="C94" s="8"/>
      <c r="D94" s="8" t="s">
        <v>18</v>
      </c>
      <c r="E94" s="8"/>
      <c r="F94" s="9"/>
      <c r="G94" s="9"/>
      <c r="H94" s="10"/>
      <c r="I94" s="11"/>
      <c r="J94" s="9"/>
      <c r="K94" s="12"/>
    </row>
    <row r="95" spans="1:14" ht="19.5" thickBot="1" x14ac:dyDescent="0.35">
      <c r="A95" s="7"/>
      <c r="B95" s="8" t="s">
        <v>23</v>
      </c>
      <c r="C95" s="8"/>
      <c r="D95" s="8" t="s">
        <v>24</v>
      </c>
      <c r="E95" s="8"/>
      <c r="F95" s="9"/>
      <c r="G95" s="9"/>
      <c r="H95" s="10"/>
      <c r="I95" s="11"/>
      <c r="J95" s="9"/>
      <c r="K95" s="12"/>
    </row>
    <row r="96" spans="1:14" ht="19.5" thickBot="1" x14ac:dyDescent="0.35">
      <c r="A96" s="140" t="s">
        <v>30</v>
      </c>
      <c r="B96" s="141"/>
      <c r="C96" s="141"/>
      <c r="D96" s="141"/>
      <c r="E96" s="141"/>
      <c r="F96" s="141"/>
      <c r="G96" s="141"/>
      <c r="H96" s="141"/>
      <c r="I96" s="141"/>
      <c r="J96" s="141"/>
      <c r="K96" s="142"/>
    </row>
    <row r="97" spans="1:11" ht="15.75" thickBot="1" x14ac:dyDescent="0.3">
      <c r="A97" s="143" t="s">
        <v>0</v>
      </c>
      <c r="B97" s="143" t="s">
        <v>1</v>
      </c>
      <c r="C97" s="145" t="s">
        <v>2</v>
      </c>
      <c r="D97" s="145" t="s">
        <v>3</v>
      </c>
      <c r="E97" s="145" t="s">
        <v>4</v>
      </c>
      <c r="F97" s="145" t="s">
        <v>5</v>
      </c>
      <c r="G97" s="134" t="s">
        <v>6</v>
      </c>
      <c r="H97" s="135"/>
      <c r="I97" s="135"/>
      <c r="J97" s="135"/>
      <c r="K97" s="136"/>
    </row>
    <row r="98" spans="1:11" ht="30.75" thickBot="1" x14ac:dyDescent="0.3">
      <c r="A98" s="144"/>
      <c r="B98" s="144"/>
      <c r="C98" s="146"/>
      <c r="D98" s="146"/>
      <c r="E98" s="146"/>
      <c r="F98" s="146"/>
      <c r="G98" s="13" t="s">
        <v>0</v>
      </c>
      <c r="H98" s="27" t="s">
        <v>49</v>
      </c>
      <c r="I98" s="14" t="s">
        <v>29</v>
      </c>
      <c r="J98" s="13" t="s">
        <v>8</v>
      </c>
      <c r="K98" s="13" t="s">
        <v>9</v>
      </c>
    </row>
    <row r="99" spans="1:11" x14ac:dyDescent="0.25">
      <c r="A99" s="147" t="s">
        <v>38</v>
      </c>
      <c r="B99" s="149">
        <v>7</v>
      </c>
      <c r="C99" s="178">
        <v>2.99</v>
      </c>
      <c r="D99" s="151">
        <v>809.3</v>
      </c>
      <c r="E99" s="151">
        <f t="shared" ref="E99" si="9">B99*C99</f>
        <v>20.93</v>
      </c>
      <c r="F99" s="151">
        <f t="shared" ref="F99" si="10">B99*D99</f>
        <v>5665.0999999999995</v>
      </c>
      <c r="G99" s="23" t="s">
        <v>47</v>
      </c>
      <c r="H99" s="24"/>
      <c r="I99" s="25"/>
      <c r="J99" s="23"/>
      <c r="K99" s="26"/>
    </row>
    <row r="100" spans="1:11" x14ac:dyDescent="0.25">
      <c r="A100" s="165"/>
      <c r="B100" s="167"/>
      <c r="C100" s="172"/>
      <c r="D100" s="169"/>
      <c r="E100" s="169"/>
      <c r="F100" s="169"/>
      <c r="G100" s="23" t="s">
        <v>48</v>
      </c>
      <c r="H100" s="24"/>
      <c r="I100" s="25"/>
      <c r="J100" s="23"/>
      <c r="K100" s="26"/>
    </row>
    <row r="101" spans="1:11" x14ac:dyDescent="0.25">
      <c r="A101" s="165"/>
      <c r="B101" s="167"/>
      <c r="C101" s="172"/>
      <c r="D101" s="169"/>
      <c r="E101" s="169"/>
      <c r="F101" s="169"/>
      <c r="G101" s="23" t="s">
        <v>42</v>
      </c>
      <c r="H101" s="24">
        <v>2</v>
      </c>
      <c r="I101" s="25">
        <v>0.13</v>
      </c>
      <c r="J101" s="23">
        <f>0.01*0.1*0.13*7850</f>
        <v>1.0205000000000002</v>
      </c>
      <c r="K101" s="26">
        <f>H101*J101*B99</f>
        <v>14.287000000000003</v>
      </c>
    </row>
    <row r="102" spans="1:11" x14ac:dyDescent="0.25">
      <c r="A102" s="165"/>
      <c r="B102" s="167"/>
      <c r="C102" s="172"/>
      <c r="D102" s="169"/>
      <c r="E102" s="169"/>
      <c r="F102" s="169"/>
      <c r="G102" s="23" t="s">
        <v>43</v>
      </c>
      <c r="H102" s="24">
        <v>12</v>
      </c>
      <c r="I102" s="25">
        <v>0.01</v>
      </c>
      <c r="J102" s="23">
        <f>0.01*0.08*0.1*7850</f>
        <v>0.628</v>
      </c>
      <c r="K102" s="26">
        <f>H102*J102*B99</f>
        <v>52.751999999999995</v>
      </c>
    </row>
    <row r="103" spans="1:11" x14ac:dyDescent="0.25">
      <c r="A103" s="165"/>
      <c r="B103" s="167"/>
      <c r="C103" s="172"/>
      <c r="D103" s="169"/>
      <c r="E103" s="169"/>
      <c r="F103" s="169"/>
      <c r="G103" s="23" t="s">
        <v>51</v>
      </c>
      <c r="H103" s="24">
        <v>1</v>
      </c>
      <c r="I103" s="25">
        <v>0.2</v>
      </c>
      <c r="J103" s="23">
        <f>0.01*0.2*0.2*7850</f>
        <v>3.14</v>
      </c>
      <c r="K103" s="26">
        <f>B99*J103*H103</f>
        <v>21.98</v>
      </c>
    </row>
    <row r="104" spans="1:11" x14ac:dyDescent="0.25">
      <c r="A104" s="165"/>
      <c r="B104" s="167"/>
      <c r="C104" s="172"/>
      <c r="D104" s="169"/>
      <c r="E104" s="169"/>
      <c r="F104" s="169"/>
      <c r="G104" s="23" t="s">
        <v>45</v>
      </c>
      <c r="H104" s="24">
        <v>1</v>
      </c>
      <c r="I104" s="25">
        <v>0.4</v>
      </c>
      <c r="J104" s="23">
        <f>0.02*0.3*0.4*7850</f>
        <v>18.840000000000003</v>
      </c>
      <c r="K104" s="26">
        <f>H104*J104*B99</f>
        <v>131.88000000000002</v>
      </c>
    </row>
    <row r="105" spans="1:11" ht="15.75" thickBot="1" x14ac:dyDescent="0.3">
      <c r="A105" s="177"/>
      <c r="B105" s="171"/>
      <c r="C105" s="173"/>
      <c r="D105" s="174"/>
      <c r="E105" s="174"/>
      <c r="F105" s="174"/>
      <c r="G105" s="30" t="s">
        <v>46</v>
      </c>
      <c r="H105" s="31">
        <v>1</v>
      </c>
      <c r="I105" s="32">
        <v>0.21</v>
      </c>
      <c r="J105" s="33">
        <f>0.01*0.1*0.21*7850</f>
        <v>1.6485000000000001</v>
      </c>
      <c r="K105" s="34">
        <f>H105*J105*B99</f>
        <v>11.5395</v>
      </c>
    </row>
    <row r="106" spans="1:11" x14ac:dyDescent="0.25">
      <c r="A106" s="165" t="s">
        <v>39</v>
      </c>
      <c r="B106" s="167">
        <v>5</v>
      </c>
      <c r="C106" s="172">
        <v>2.66</v>
      </c>
      <c r="D106" s="169">
        <v>736</v>
      </c>
      <c r="E106" s="169">
        <f t="shared" ref="E106" si="11">B106*C106</f>
        <v>13.3</v>
      </c>
      <c r="F106" s="169">
        <f t="shared" ref="F106" si="12">B106*D106</f>
        <v>3680</v>
      </c>
      <c r="G106" s="23" t="s">
        <v>47</v>
      </c>
      <c r="H106" s="24"/>
      <c r="I106" s="25"/>
      <c r="J106" s="23"/>
      <c r="K106" s="26"/>
    </row>
    <row r="107" spans="1:11" x14ac:dyDescent="0.25">
      <c r="A107" s="165"/>
      <c r="B107" s="167"/>
      <c r="C107" s="172"/>
      <c r="D107" s="169"/>
      <c r="E107" s="169"/>
      <c r="F107" s="169"/>
      <c r="G107" s="23" t="s">
        <v>48</v>
      </c>
      <c r="H107" s="24"/>
      <c r="I107" s="25"/>
      <c r="J107" s="23"/>
      <c r="K107" s="26"/>
    </row>
    <row r="108" spans="1:11" x14ac:dyDescent="0.25">
      <c r="A108" s="165"/>
      <c r="B108" s="167"/>
      <c r="C108" s="172"/>
      <c r="D108" s="169"/>
      <c r="E108" s="169"/>
      <c r="F108" s="169"/>
      <c r="G108" s="23" t="s">
        <v>42</v>
      </c>
      <c r="H108" s="24">
        <v>2</v>
      </c>
      <c r="I108" s="25">
        <v>0.13</v>
      </c>
      <c r="J108" s="23">
        <f>0.01*0.1*0.13*7850</f>
        <v>1.0205000000000002</v>
      </c>
      <c r="K108" s="26">
        <f>H108*J108*B106</f>
        <v>10.205000000000002</v>
      </c>
    </row>
    <row r="109" spans="1:11" x14ac:dyDescent="0.25">
      <c r="A109" s="165"/>
      <c r="B109" s="167"/>
      <c r="C109" s="172"/>
      <c r="D109" s="169"/>
      <c r="E109" s="169"/>
      <c r="F109" s="169"/>
      <c r="G109" s="23" t="s">
        <v>43</v>
      </c>
      <c r="H109" s="24">
        <v>16</v>
      </c>
      <c r="I109" s="25">
        <v>0.01</v>
      </c>
      <c r="J109" s="23">
        <f>0.01*0.08*0.1*7850</f>
        <v>0.628</v>
      </c>
      <c r="K109" s="26">
        <f>H109*J109*B106</f>
        <v>50.24</v>
      </c>
    </row>
    <row r="110" spans="1:11" x14ac:dyDescent="0.25">
      <c r="A110" s="165"/>
      <c r="B110" s="167"/>
      <c r="C110" s="172"/>
      <c r="D110" s="169"/>
      <c r="E110" s="169"/>
      <c r="F110" s="169"/>
      <c r="G110" s="23" t="s">
        <v>44</v>
      </c>
      <c r="H110" s="24"/>
      <c r="I110" s="25"/>
      <c r="J110" s="23"/>
      <c r="K110" s="26"/>
    </row>
    <row r="111" spans="1:11" x14ac:dyDescent="0.25">
      <c r="A111" s="165"/>
      <c r="B111" s="167"/>
      <c r="C111" s="172"/>
      <c r="D111" s="169"/>
      <c r="E111" s="169"/>
      <c r="F111" s="169"/>
      <c r="G111" s="23" t="s">
        <v>45</v>
      </c>
      <c r="H111" s="24">
        <v>1</v>
      </c>
      <c r="I111" s="25">
        <v>0.4</v>
      </c>
      <c r="J111" s="23">
        <f>0.02*0.3*0.4*7850</f>
        <v>18.840000000000003</v>
      </c>
      <c r="K111" s="26">
        <f>H111*J111*B106</f>
        <v>94.200000000000017</v>
      </c>
    </row>
    <row r="112" spans="1:11" ht="15.75" thickBot="1" x14ac:dyDescent="0.3">
      <c r="A112" s="177"/>
      <c r="B112" s="171"/>
      <c r="C112" s="173"/>
      <c r="D112" s="174"/>
      <c r="E112" s="174"/>
      <c r="F112" s="174"/>
      <c r="G112" s="30" t="s">
        <v>46</v>
      </c>
      <c r="H112" s="31"/>
      <c r="I112" s="32"/>
      <c r="J112" s="33"/>
      <c r="K112" s="34"/>
    </row>
    <row r="113" spans="1:11" x14ac:dyDescent="0.25">
      <c r="A113" s="165" t="s">
        <v>40</v>
      </c>
      <c r="B113" s="167">
        <v>1</v>
      </c>
      <c r="C113" s="172">
        <v>2.66</v>
      </c>
      <c r="D113" s="169">
        <f>D106</f>
        <v>736</v>
      </c>
      <c r="E113" s="169">
        <f t="shared" ref="E113" si="13">B113*C113</f>
        <v>2.66</v>
      </c>
      <c r="F113" s="169">
        <f t="shared" ref="F113" si="14">B113*D113</f>
        <v>736</v>
      </c>
      <c r="G113" s="23" t="s">
        <v>47</v>
      </c>
      <c r="H113" s="24"/>
      <c r="I113" s="25"/>
      <c r="J113" s="23"/>
      <c r="K113" s="26"/>
    </row>
    <row r="114" spans="1:11" x14ac:dyDescent="0.25">
      <c r="A114" s="165"/>
      <c r="B114" s="167"/>
      <c r="C114" s="172"/>
      <c r="D114" s="169"/>
      <c r="E114" s="169"/>
      <c r="F114" s="169"/>
      <c r="G114" s="23" t="s">
        <v>48</v>
      </c>
      <c r="H114" s="24"/>
      <c r="I114" s="25"/>
      <c r="J114" s="23"/>
      <c r="K114" s="26"/>
    </row>
    <row r="115" spans="1:11" x14ac:dyDescent="0.25">
      <c r="A115" s="165"/>
      <c r="B115" s="167"/>
      <c r="C115" s="172"/>
      <c r="D115" s="169"/>
      <c r="E115" s="169"/>
      <c r="F115" s="169"/>
      <c r="G115" s="23" t="s">
        <v>42</v>
      </c>
      <c r="H115" s="24">
        <v>2</v>
      </c>
      <c r="I115" s="25">
        <v>0.13</v>
      </c>
      <c r="J115" s="23">
        <f>0.01*0.1*0.13*7850</f>
        <v>1.0205000000000002</v>
      </c>
      <c r="K115" s="26">
        <f>H115*J115*B113</f>
        <v>2.0410000000000004</v>
      </c>
    </row>
    <row r="116" spans="1:11" x14ac:dyDescent="0.25">
      <c r="A116" s="165"/>
      <c r="B116" s="167"/>
      <c r="C116" s="172"/>
      <c r="D116" s="169"/>
      <c r="E116" s="169"/>
      <c r="F116" s="169"/>
      <c r="G116" s="23" t="s">
        <v>43</v>
      </c>
      <c r="H116" s="24">
        <v>15</v>
      </c>
      <c r="I116" s="25">
        <v>0.01</v>
      </c>
      <c r="J116" s="23">
        <f>0.01*0.08*0.1*7850</f>
        <v>0.628</v>
      </c>
      <c r="K116" s="26">
        <f>H116*J116*B113</f>
        <v>9.42</v>
      </c>
    </row>
    <row r="117" spans="1:11" x14ac:dyDescent="0.25">
      <c r="A117" s="165"/>
      <c r="B117" s="167"/>
      <c r="C117" s="172"/>
      <c r="D117" s="169"/>
      <c r="E117" s="169"/>
      <c r="F117" s="169"/>
      <c r="G117" s="23" t="s">
        <v>44</v>
      </c>
      <c r="H117" s="24"/>
      <c r="I117" s="25"/>
      <c r="J117" s="23"/>
      <c r="K117" s="26"/>
    </row>
    <row r="118" spans="1:11" x14ac:dyDescent="0.25">
      <c r="A118" s="165"/>
      <c r="B118" s="167"/>
      <c r="C118" s="172"/>
      <c r="D118" s="169"/>
      <c r="E118" s="169"/>
      <c r="F118" s="169"/>
      <c r="G118" s="23" t="s">
        <v>45</v>
      </c>
      <c r="H118" s="24">
        <v>1</v>
      </c>
      <c r="I118" s="25">
        <v>0.4</v>
      </c>
      <c r="J118" s="23">
        <f>0.02*0.3*0.4*7850</f>
        <v>18.840000000000003</v>
      </c>
      <c r="K118" s="26">
        <f>H118*J118*B113</f>
        <v>18.840000000000003</v>
      </c>
    </row>
    <row r="119" spans="1:11" ht="15.75" thickBot="1" x14ac:dyDescent="0.3">
      <c r="A119" s="177"/>
      <c r="B119" s="171"/>
      <c r="C119" s="173"/>
      <c r="D119" s="174"/>
      <c r="E119" s="174"/>
      <c r="F119" s="174"/>
      <c r="G119" s="30" t="s">
        <v>46</v>
      </c>
      <c r="H119" s="31"/>
      <c r="I119" s="32"/>
      <c r="J119" s="33"/>
      <c r="K119" s="34"/>
    </row>
    <row r="120" spans="1:11" x14ac:dyDescent="0.25">
      <c r="A120" s="165" t="s">
        <v>41</v>
      </c>
      <c r="B120" s="167">
        <v>1</v>
      </c>
      <c r="C120" s="172">
        <v>2.95</v>
      </c>
      <c r="D120" s="169">
        <v>793.5</v>
      </c>
      <c r="E120" s="169">
        <f t="shared" ref="E120" si="15">B120*C120</f>
        <v>2.95</v>
      </c>
      <c r="F120" s="169">
        <f t="shared" ref="F120" si="16">B120*D120</f>
        <v>793.5</v>
      </c>
      <c r="G120" s="23" t="s">
        <v>47</v>
      </c>
      <c r="H120" s="24"/>
      <c r="I120" s="25"/>
      <c r="J120" s="23"/>
      <c r="K120" s="26"/>
    </row>
    <row r="121" spans="1:11" x14ac:dyDescent="0.25">
      <c r="A121" s="165"/>
      <c r="B121" s="167"/>
      <c r="C121" s="172"/>
      <c r="D121" s="169"/>
      <c r="E121" s="169"/>
      <c r="F121" s="169"/>
      <c r="G121" s="23" t="s">
        <v>48</v>
      </c>
      <c r="H121" s="24"/>
      <c r="I121" s="25"/>
      <c r="J121" s="23"/>
      <c r="K121" s="26"/>
    </row>
    <row r="122" spans="1:11" x14ac:dyDescent="0.25">
      <c r="A122" s="165"/>
      <c r="B122" s="167"/>
      <c r="C122" s="172"/>
      <c r="D122" s="169"/>
      <c r="E122" s="169"/>
      <c r="F122" s="169"/>
      <c r="G122" s="23" t="s">
        <v>42</v>
      </c>
      <c r="H122" s="24">
        <v>2</v>
      </c>
      <c r="I122" s="25">
        <v>0.13</v>
      </c>
      <c r="J122" s="23">
        <f>0.01*0.1*0.13*7850</f>
        <v>1.0205000000000002</v>
      </c>
      <c r="K122" s="26">
        <f>H122*J122*B120</f>
        <v>2.0410000000000004</v>
      </c>
    </row>
    <row r="123" spans="1:11" x14ac:dyDescent="0.25">
      <c r="A123" s="165"/>
      <c r="B123" s="167"/>
      <c r="C123" s="172"/>
      <c r="D123" s="169"/>
      <c r="E123" s="169"/>
      <c r="F123" s="169"/>
      <c r="G123" s="23" t="s">
        <v>43</v>
      </c>
      <c r="H123" s="24">
        <v>13</v>
      </c>
      <c r="I123" s="25">
        <v>0.01</v>
      </c>
      <c r="J123" s="23">
        <f>0.01*0.08*0.1*7850</f>
        <v>0.628</v>
      </c>
      <c r="K123" s="26">
        <f>H123*J123*B120</f>
        <v>8.1639999999999997</v>
      </c>
    </row>
    <row r="124" spans="1:11" x14ac:dyDescent="0.25">
      <c r="A124" s="165"/>
      <c r="B124" s="167"/>
      <c r="C124" s="172"/>
      <c r="D124" s="169"/>
      <c r="E124" s="169"/>
      <c r="F124" s="169"/>
      <c r="G124" s="23" t="s">
        <v>51</v>
      </c>
      <c r="H124" s="24">
        <v>1</v>
      </c>
      <c r="I124" s="25">
        <v>0.2</v>
      </c>
      <c r="J124" s="23">
        <f>0.01*0.2*0.2*7850</f>
        <v>3.14</v>
      </c>
      <c r="K124" s="26">
        <f>B120*J124*H124</f>
        <v>3.14</v>
      </c>
    </row>
    <row r="125" spans="1:11" x14ac:dyDescent="0.25">
      <c r="A125" s="165"/>
      <c r="B125" s="167"/>
      <c r="C125" s="172"/>
      <c r="D125" s="169"/>
      <c r="E125" s="169"/>
      <c r="F125" s="169"/>
      <c r="G125" s="23" t="s">
        <v>45</v>
      </c>
      <c r="H125" s="24">
        <v>1</v>
      </c>
      <c r="I125" s="25">
        <v>0.4</v>
      </c>
      <c r="J125" s="23">
        <f>0.02*0.3*0.4*7850</f>
        <v>18.840000000000003</v>
      </c>
      <c r="K125" s="26">
        <f>H125*J125*B120</f>
        <v>18.840000000000003</v>
      </c>
    </row>
    <row r="126" spans="1:11" ht="15.75" thickBot="1" x14ac:dyDescent="0.3">
      <c r="A126" s="148"/>
      <c r="B126" s="150"/>
      <c r="C126" s="181"/>
      <c r="D126" s="174"/>
      <c r="E126" s="152"/>
      <c r="F126" s="152"/>
      <c r="G126" s="23" t="s">
        <v>46</v>
      </c>
      <c r="H126" s="28">
        <v>1</v>
      </c>
      <c r="I126" s="25">
        <v>0.21</v>
      </c>
      <c r="J126" s="29">
        <f>0.01*0.1*0.21*7850</f>
        <v>1.6485000000000001</v>
      </c>
      <c r="K126" s="26">
        <f>H126*J126*B120</f>
        <v>1.6485000000000001</v>
      </c>
    </row>
    <row r="127" spans="1:11" x14ac:dyDescent="0.25">
      <c r="A127" s="165" t="s">
        <v>50</v>
      </c>
      <c r="B127" s="167">
        <v>1</v>
      </c>
      <c r="C127" s="172">
        <v>2.95</v>
      </c>
      <c r="D127" s="169">
        <v>793.5</v>
      </c>
      <c r="E127" s="169">
        <f t="shared" ref="E127" si="17">B127*C127</f>
        <v>2.95</v>
      </c>
      <c r="F127" s="169">
        <f t="shared" ref="F127" si="18">B127*D127</f>
        <v>793.5</v>
      </c>
      <c r="G127" s="23" t="s">
        <v>47</v>
      </c>
      <c r="H127" s="24"/>
      <c r="I127" s="25"/>
      <c r="J127" s="23"/>
      <c r="K127" s="26"/>
    </row>
    <row r="128" spans="1:11" x14ac:dyDescent="0.25">
      <c r="A128" s="165"/>
      <c r="B128" s="167"/>
      <c r="C128" s="172"/>
      <c r="D128" s="169"/>
      <c r="E128" s="169"/>
      <c r="F128" s="169"/>
      <c r="G128" s="23" t="s">
        <v>48</v>
      </c>
      <c r="H128" s="24"/>
      <c r="I128" s="25"/>
      <c r="J128" s="23"/>
      <c r="K128" s="26"/>
    </row>
    <row r="129" spans="1:11" x14ac:dyDescent="0.25">
      <c r="A129" s="165"/>
      <c r="B129" s="167"/>
      <c r="C129" s="172"/>
      <c r="D129" s="169"/>
      <c r="E129" s="169"/>
      <c r="F129" s="169"/>
      <c r="G129" s="23" t="s">
        <v>42</v>
      </c>
      <c r="H129" s="24">
        <v>2</v>
      </c>
      <c r="I129" s="25">
        <v>0.13</v>
      </c>
      <c r="J129" s="23">
        <f>0.01*0.1*0.13*7850</f>
        <v>1.0205000000000002</v>
      </c>
      <c r="K129" s="26">
        <f>H129*J129*B127</f>
        <v>2.0410000000000004</v>
      </c>
    </row>
    <row r="130" spans="1:11" x14ac:dyDescent="0.25">
      <c r="A130" s="165"/>
      <c r="B130" s="167"/>
      <c r="C130" s="172"/>
      <c r="D130" s="169"/>
      <c r="E130" s="169"/>
      <c r="F130" s="169"/>
      <c r="G130" s="23" t="s">
        <v>43</v>
      </c>
      <c r="H130" s="24">
        <v>14</v>
      </c>
      <c r="I130" s="25">
        <v>0.01</v>
      </c>
      <c r="J130" s="23">
        <f>0.01*0.08*0.1*7850</f>
        <v>0.628</v>
      </c>
      <c r="K130" s="26">
        <f>H130*J130*B127</f>
        <v>8.7919999999999998</v>
      </c>
    </row>
    <row r="131" spans="1:11" x14ac:dyDescent="0.25">
      <c r="A131" s="165"/>
      <c r="B131" s="167"/>
      <c r="C131" s="172"/>
      <c r="D131" s="169"/>
      <c r="E131" s="169"/>
      <c r="F131" s="169"/>
      <c r="G131" s="23" t="s">
        <v>51</v>
      </c>
      <c r="H131" s="24">
        <v>1</v>
      </c>
      <c r="I131" s="25">
        <v>0.2</v>
      </c>
      <c r="J131" s="23">
        <f>0.01*0.2*0.2*7850</f>
        <v>3.14</v>
      </c>
      <c r="K131" s="26">
        <f>B127*J131*H131</f>
        <v>3.14</v>
      </c>
    </row>
    <row r="132" spans="1:11" x14ac:dyDescent="0.25">
      <c r="A132" s="165"/>
      <c r="B132" s="167"/>
      <c r="C132" s="172"/>
      <c r="D132" s="169"/>
      <c r="E132" s="169"/>
      <c r="F132" s="169"/>
      <c r="G132" s="23" t="s">
        <v>45</v>
      </c>
      <c r="H132" s="24">
        <v>1</v>
      </c>
      <c r="I132" s="25">
        <v>0.4</v>
      </c>
      <c r="J132" s="23">
        <f>0.02*0.3*0.4*7850</f>
        <v>18.840000000000003</v>
      </c>
      <c r="K132" s="26">
        <f>H132*J132*B127</f>
        <v>18.840000000000003</v>
      </c>
    </row>
    <row r="133" spans="1:11" ht="15.75" thickBot="1" x14ac:dyDescent="0.3">
      <c r="A133" s="148"/>
      <c r="B133" s="150"/>
      <c r="C133" s="181"/>
      <c r="D133" s="152"/>
      <c r="E133" s="152"/>
      <c r="F133" s="152"/>
      <c r="G133" s="23" t="s">
        <v>46</v>
      </c>
      <c r="H133" s="28">
        <v>1</v>
      </c>
      <c r="I133" s="25">
        <v>0.21</v>
      </c>
      <c r="J133" s="29">
        <f>0.01*0.1*0.21*7850</f>
        <v>1.6485000000000001</v>
      </c>
      <c r="K133" s="26">
        <f>H133*J133*B127</f>
        <v>1.6485000000000001</v>
      </c>
    </row>
    <row r="134" spans="1:11" ht="15.75" thickBot="1" x14ac:dyDescent="0.3">
      <c r="A134" s="137" t="s">
        <v>19</v>
      </c>
      <c r="B134" s="175"/>
      <c r="C134" s="175"/>
      <c r="D134" s="176"/>
      <c r="E134" s="21">
        <f>SUM(E99:E133)</f>
        <v>42.790000000000006</v>
      </c>
      <c r="F134" s="35">
        <f>SUM(F99:F133)</f>
        <v>11668.099999999999</v>
      </c>
      <c r="G134" s="137" t="s">
        <v>19</v>
      </c>
      <c r="H134" s="138"/>
      <c r="I134" s="138"/>
      <c r="J134" s="139"/>
      <c r="K134" s="22">
        <f>SUM(K99:K133)</f>
        <v>485.67950000000008</v>
      </c>
    </row>
    <row r="135" spans="1:11" ht="15.75" thickBot="1" x14ac:dyDescent="0.3">
      <c r="A135" s="53"/>
      <c r="B135" s="53"/>
      <c r="C135" s="53"/>
      <c r="D135" s="53"/>
      <c r="E135" s="53"/>
      <c r="F135" s="53"/>
      <c r="G135" s="53"/>
      <c r="H135" s="51"/>
      <c r="I135" s="57"/>
      <c r="J135" s="53"/>
      <c r="K135" s="53"/>
    </row>
    <row r="136" spans="1:11" ht="18.75" x14ac:dyDescent="0.3">
      <c r="A136" s="15"/>
      <c r="B136" s="16" t="s">
        <v>15</v>
      </c>
      <c r="C136" s="16"/>
      <c r="D136" s="16" t="s">
        <v>59</v>
      </c>
      <c r="E136" s="16"/>
      <c r="F136" s="20"/>
      <c r="G136" s="9"/>
      <c r="H136" s="10"/>
      <c r="I136" s="11"/>
      <c r="J136" s="9"/>
      <c r="K136" s="9"/>
    </row>
    <row r="137" spans="1:11" ht="18.75" x14ac:dyDescent="0.3">
      <c r="A137" s="7"/>
      <c r="B137" s="8" t="s">
        <v>16</v>
      </c>
      <c r="C137" s="8"/>
      <c r="D137" s="8" t="s">
        <v>59</v>
      </c>
      <c r="E137" s="8"/>
      <c r="F137" s="12"/>
      <c r="G137" s="9"/>
      <c r="H137" s="10"/>
      <c r="I137" s="11"/>
      <c r="J137" s="9"/>
      <c r="K137" s="9"/>
    </row>
    <row r="138" spans="1:11" ht="18.75" x14ac:dyDescent="0.3">
      <c r="A138" s="7"/>
      <c r="B138" s="8" t="s">
        <v>23</v>
      </c>
      <c r="C138" s="8"/>
      <c r="D138" s="8" t="s">
        <v>24</v>
      </c>
      <c r="E138" s="8"/>
      <c r="F138" s="12"/>
      <c r="G138" s="9"/>
      <c r="H138" s="10"/>
      <c r="I138" s="11"/>
      <c r="J138" s="9"/>
      <c r="K138" s="9"/>
    </row>
    <row r="139" spans="1:11" s="58" customFormat="1" ht="19.5" thickBot="1" x14ac:dyDescent="0.35">
      <c r="A139" s="123" t="s">
        <v>84</v>
      </c>
      <c r="B139" s="77"/>
      <c r="C139" s="77"/>
      <c r="D139" s="77"/>
      <c r="E139" s="77"/>
      <c r="F139" s="89"/>
      <c r="G139" s="9"/>
      <c r="H139" s="10"/>
      <c r="I139" s="11"/>
      <c r="J139" s="9"/>
      <c r="K139" s="9"/>
    </row>
    <row r="140" spans="1:11" ht="33.75" x14ac:dyDescent="0.25">
      <c r="A140" s="132" t="s">
        <v>60</v>
      </c>
      <c r="B140" s="61" t="s">
        <v>61</v>
      </c>
      <c r="C140" s="61" t="s">
        <v>62</v>
      </c>
      <c r="D140" s="61" t="s">
        <v>64</v>
      </c>
      <c r="E140" s="61" t="s">
        <v>65</v>
      </c>
      <c r="F140" s="62" t="s">
        <v>63</v>
      </c>
    </row>
    <row r="141" spans="1:11" x14ac:dyDescent="0.25">
      <c r="A141" s="133"/>
      <c r="B141" s="55" t="s">
        <v>66</v>
      </c>
      <c r="C141" s="55" t="s">
        <v>67</v>
      </c>
      <c r="D141" s="55" t="s">
        <v>69</v>
      </c>
      <c r="E141" s="55" t="s">
        <v>70</v>
      </c>
      <c r="F141" s="63" t="s">
        <v>68</v>
      </c>
    </row>
    <row r="142" spans="1:11" x14ac:dyDescent="0.25">
      <c r="A142" s="64" t="s">
        <v>71</v>
      </c>
      <c r="B142" s="56">
        <v>30.5</v>
      </c>
      <c r="C142" s="54">
        <v>213.03</v>
      </c>
      <c r="D142" s="52">
        <v>7850</v>
      </c>
      <c r="E142" s="54">
        <v>0.82655999999999996</v>
      </c>
      <c r="F142" s="65">
        <v>6488.5</v>
      </c>
    </row>
    <row r="143" spans="1:11" x14ac:dyDescent="0.25">
      <c r="A143" s="64" t="s">
        <v>72</v>
      </c>
      <c r="B143" s="56">
        <v>35.6</v>
      </c>
      <c r="C143" s="54">
        <v>213.113</v>
      </c>
      <c r="D143" s="52">
        <v>7850</v>
      </c>
      <c r="E143" s="54">
        <v>0.96540000000000004</v>
      </c>
      <c r="F143" s="65">
        <v>7578.4</v>
      </c>
    </row>
    <row r="144" spans="1:11" x14ac:dyDescent="0.25">
      <c r="A144" s="64" t="s">
        <v>83</v>
      </c>
      <c r="B144" s="56">
        <v>10.3</v>
      </c>
      <c r="C144" s="54">
        <v>198.43</v>
      </c>
      <c r="D144" s="52">
        <v>7850</v>
      </c>
      <c r="E144" s="54">
        <v>0.25994</v>
      </c>
      <c r="F144" s="65">
        <v>2040.6</v>
      </c>
    </row>
    <row r="145" spans="1:6" x14ac:dyDescent="0.25">
      <c r="A145" s="64" t="s">
        <v>82</v>
      </c>
      <c r="B145" s="56">
        <v>19.7</v>
      </c>
      <c r="C145" s="54">
        <v>74.195999999999998</v>
      </c>
      <c r="D145" s="52">
        <v>7850</v>
      </c>
      <c r="E145" s="54">
        <v>0.18623000000000001</v>
      </c>
      <c r="F145" s="65">
        <v>1461.9</v>
      </c>
    </row>
    <row r="146" spans="1:6" x14ac:dyDescent="0.25">
      <c r="A146" s="64" t="s">
        <v>81</v>
      </c>
      <c r="B146" s="56">
        <v>24.6</v>
      </c>
      <c r="C146" s="54">
        <v>76.293999999999997</v>
      </c>
      <c r="D146" s="52">
        <v>7850</v>
      </c>
      <c r="E146" s="54">
        <v>0.23956</v>
      </c>
      <c r="F146" s="65">
        <v>1880.6</v>
      </c>
    </row>
    <row r="147" spans="1:6" x14ac:dyDescent="0.25">
      <c r="A147" s="64" t="s">
        <v>80</v>
      </c>
      <c r="B147" s="56">
        <v>12.3</v>
      </c>
      <c r="C147" s="54">
        <v>166.44200000000001</v>
      </c>
      <c r="D147" s="52">
        <v>7850</v>
      </c>
      <c r="E147" s="54">
        <v>0.26014999999999999</v>
      </c>
      <c r="F147" s="65">
        <v>2042.2</v>
      </c>
    </row>
    <row r="148" spans="1:6" x14ac:dyDescent="0.25">
      <c r="A148" s="64" t="s">
        <v>79</v>
      </c>
      <c r="B148" s="56">
        <v>6.5</v>
      </c>
      <c r="C148" s="54">
        <v>150.50399999999999</v>
      </c>
      <c r="D148" s="52">
        <v>7850</v>
      </c>
      <c r="E148" s="54">
        <v>0.12477000000000001</v>
      </c>
      <c r="F148" s="65">
        <v>979.4</v>
      </c>
    </row>
    <row r="149" spans="1:6" x14ac:dyDescent="0.25">
      <c r="A149" s="64" t="s">
        <v>73</v>
      </c>
      <c r="B149" s="56">
        <v>9.6999999999999993</v>
      </c>
      <c r="C149" s="54">
        <v>95.4</v>
      </c>
      <c r="D149" s="52">
        <v>7850</v>
      </c>
      <c r="E149" s="54">
        <v>0.11734</v>
      </c>
      <c r="F149" s="65">
        <v>921.1</v>
      </c>
    </row>
    <row r="150" spans="1:6" x14ac:dyDescent="0.25">
      <c r="A150" s="64" t="s">
        <v>74</v>
      </c>
      <c r="B150" s="56">
        <v>7.1</v>
      </c>
      <c r="C150" s="54">
        <v>50.573</v>
      </c>
      <c r="D150" s="52">
        <v>7850</v>
      </c>
      <c r="E150" s="54">
        <v>4.5818999999999999E-2</v>
      </c>
      <c r="F150" s="65">
        <v>359.7</v>
      </c>
    </row>
    <row r="151" spans="1:6" x14ac:dyDescent="0.25">
      <c r="A151" s="64" t="s">
        <v>75</v>
      </c>
      <c r="B151" s="56">
        <v>18.8</v>
      </c>
      <c r="C151" s="54">
        <v>23.4</v>
      </c>
      <c r="D151" s="52">
        <v>7850</v>
      </c>
      <c r="E151" s="54">
        <v>5.5925999999999997E-2</v>
      </c>
      <c r="F151" s="65">
        <v>439</v>
      </c>
    </row>
    <row r="152" spans="1:6" x14ac:dyDescent="0.25">
      <c r="A152" s="64" t="s">
        <v>76</v>
      </c>
      <c r="B152" s="56">
        <v>8.4</v>
      </c>
      <c r="C152" s="54">
        <v>23.4</v>
      </c>
      <c r="D152" s="52">
        <v>7850</v>
      </c>
      <c r="E152" s="54">
        <v>2.5038000000000001E-2</v>
      </c>
      <c r="F152" s="65">
        <v>196.5</v>
      </c>
    </row>
    <row r="153" spans="1:6" x14ac:dyDescent="0.25">
      <c r="A153" s="64" t="s">
        <v>77</v>
      </c>
      <c r="B153" s="56">
        <v>1.2</v>
      </c>
      <c r="C153" s="54">
        <v>36</v>
      </c>
      <c r="D153" s="52">
        <v>7850</v>
      </c>
      <c r="E153" s="54">
        <v>5.5389999999999997E-3</v>
      </c>
      <c r="F153" s="65">
        <v>43.5</v>
      </c>
    </row>
    <row r="154" spans="1:6" ht="15.75" thickBot="1" x14ac:dyDescent="0.3">
      <c r="A154" s="66" t="s">
        <v>78</v>
      </c>
      <c r="B154" s="67">
        <v>0.4</v>
      </c>
      <c r="C154" s="68">
        <v>19.2</v>
      </c>
      <c r="D154" s="69">
        <v>7850</v>
      </c>
      <c r="E154" s="68">
        <v>9.6460999999999997E-4</v>
      </c>
      <c r="F154" s="70">
        <v>7.6</v>
      </c>
    </row>
    <row r="155" spans="1:6" x14ac:dyDescent="0.25">
      <c r="A155" s="50" t="s">
        <v>19</v>
      </c>
      <c r="B155" s="59"/>
      <c r="C155" s="59"/>
      <c r="D155" s="59"/>
      <c r="E155" s="59"/>
      <c r="F155" s="60">
        <f>SUM(F142:F154)</f>
        <v>24439</v>
      </c>
    </row>
  </sheetData>
  <mergeCells count="121">
    <mergeCell ref="A134:D134"/>
    <mergeCell ref="G134:J134"/>
    <mergeCell ref="G56:J56"/>
    <mergeCell ref="G57:J57"/>
    <mergeCell ref="A120:A126"/>
    <mergeCell ref="B120:B126"/>
    <mergeCell ref="C120:C126"/>
    <mergeCell ref="D120:D126"/>
    <mergeCell ref="E120:E126"/>
    <mergeCell ref="F120:F126"/>
    <mergeCell ref="G97:K97"/>
    <mergeCell ref="A127:A133"/>
    <mergeCell ref="B127:B133"/>
    <mergeCell ref="C127:C133"/>
    <mergeCell ref="D127:D133"/>
    <mergeCell ref="E127:E133"/>
    <mergeCell ref="F127:F133"/>
    <mergeCell ref="A113:A119"/>
    <mergeCell ref="B113:B119"/>
    <mergeCell ref="C113:C119"/>
    <mergeCell ref="D113:D119"/>
    <mergeCell ref="E113:E119"/>
    <mergeCell ref="F113:F119"/>
    <mergeCell ref="A106:A112"/>
    <mergeCell ref="B106:B112"/>
    <mergeCell ref="C106:C112"/>
    <mergeCell ref="D106:D112"/>
    <mergeCell ref="E106:E112"/>
    <mergeCell ref="F106:F112"/>
    <mergeCell ref="A96:K96"/>
    <mergeCell ref="A55:D55"/>
    <mergeCell ref="G55:J55"/>
    <mergeCell ref="A99:A105"/>
    <mergeCell ref="B99:B105"/>
    <mergeCell ref="C99:C105"/>
    <mergeCell ref="D99:D105"/>
    <mergeCell ref="E99:E105"/>
    <mergeCell ref="F99:F105"/>
    <mergeCell ref="A97:A98"/>
    <mergeCell ref="B97:B98"/>
    <mergeCell ref="C97:C98"/>
    <mergeCell ref="D97:D98"/>
    <mergeCell ref="E97:E98"/>
    <mergeCell ref="F97:F98"/>
    <mergeCell ref="A62:K62"/>
    <mergeCell ref="B63:E63"/>
    <mergeCell ref="A45:A46"/>
    <mergeCell ref="B45:B46"/>
    <mergeCell ref="C45:C46"/>
    <mergeCell ref="D45:D46"/>
    <mergeCell ref="E45:E46"/>
    <mergeCell ref="F45:F46"/>
    <mergeCell ref="A49:A50"/>
    <mergeCell ref="A53:A54"/>
    <mergeCell ref="B49:B50"/>
    <mergeCell ref="B53:B54"/>
    <mergeCell ref="C53:C54"/>
    <mergeCell ref="D53:D54"/>
    <mergeCell ref="E53:E54"/>
    <mergeCell ref="F53:F54"/>
    <mergeCell ref="C49:C50"/>
    <mergeCell ref="D49:D50"/>
    <mergeCell ref="E49:E50"/>
    <mergeCell ref="F49:F50"/>
    <mergeCell ref="A51:A52"/>
    <mergeCell ref="B51:B52"/>
    <mergeCell ref="C51:C52"/>
    <mergeCell ref="D51:D52"/>
    <mergeCell ref="E51:E52"/>
    <mergeCell ref="F51:F52"/>
    <mergeCell ref="C43:C44"/>
    <mergeCell ref="D43:D44"/>
    <mergeCell ref="E43:E44"/>
    <mergeCell ref="F43:F44"/>
    <mergeCell ref="G43:K43"/>
    <mergeCell ref="G31:K31"/>
    <mergeCell ref="A36:D36"/>
    <mergeCell ref="G36:J36"/>
    <mergeCell ref="A34:A35"/>
    <mergeCell ref="B34:B35"/>
    <mergeCell ref="C34:C35"/>
    <mergeCell ref="D34:D35"/>
    <mergeCell ref="E34:E35"/>
    <mergeCell ref="F34:F35"/>
    <mergeCell ref="D31:D32"/>
    <mergeCell ref="E31:E32"/>
    <mergeCell ref="F31:F32"/>
    <mergeCell ref="A8:K8"/>
    <mergeCell ref="A14:D14"/>
    <mergeCell ref="G14:J14"/>
    <mergeCell ref="A20:K20"/>
    <mergeCell ref="A9:A10"/>
    <mergeCell ref="B9:B10"/>
    <mergeCell ref="C9:C10"/>
    <mergeCell ref="D9:D10"/>
    <mergeCell ref="E9:E10"/>
    <mergeCell ref="F9:F10"/>
    <mergeCell ref="A140:A141"/>
    <mergeCell ref="G21:K21"/>
    <mergeCell ref="A24:D24"/>
    <mergeCell ref="G24:J24"/>
    <mergeCell ref="A30:K30"/>
    <mergeCell ref="A31:A32"/>
    <mergeCell ref="B31:B32"/>
    <mergeCell ref="C31:C32"/>
    <mergeCell ref="G9:K9"/>
    <mergeCell ref="A21:A22"/>
    <mergeCell ref="B21:B22"/>
    <mergeCell ref="C21:C22"/>
    <mergeCell ref="D21:D22"/>
    <mergeCell ref="E21:E22"/>
    <mergeCell ref="F21:F22"/>
    <mergeCell ref="A47:A48"/>
    <mergeCell ref="B47:B48"/>
    <mergeCell ref="C47:C48"/>
    <mergeCell ref="D47:D48"/>
    <mergeCell ref="E47:E48"/>
    <mergeCell ref="F47:F48"/>
    <mergeCell ref="A42:K42"/>
    <mergeCell ref="A43:A44"/>
    <mergeCell ref="B43:B44"/>
  </mergeCells>
  <pageMargins left="0.70866141732283472" right="0.70866141732283472" top="0.78740157480314965" bottom="0.78740157480314965" header="0.31496062992125984" footer="0.31496062992125984"/>
  <pageSetup paperSize="9" scale="50" orientation="portrait" r:id="rId1"/>
  <rowBreaks count="1" manualBreakCount="1">
    <brk id="92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STATIKA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Martin</cp:lastModifiedBy>
  <cp:lastPrinted>2018-06-04T09:36:16Z</cp:lastPrinted>
  <dcterms:created xsi:type="dcterms:W3CDTF">2016-03-17T05:56:09Z</dcterms:created>
  <dcterms:modified xsi:type="dcterms:W3CDTF">2018-06-04T09:38:57Z</dcterms:modified>
</cp:coreProperties>
</file>